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40" windowHeight="5355" tabRatio="896" activeTab="0"/>
  </bookViews>
  <sheets>
    <sheet name="SI_1" sheetId="1" r:id="rId1"/>
    <sheet name="COCOCO" sheetId="2" r:id="rId2"/>
    <sheet name="t1" sheetId="3" r:id="rId3"/>
    <sheet name="t2" sheetId="4" r:id="rId4"/>
    <sheet name="t2A" sheetId="5" r:id="rId5"/>
    <sheet name="t3" sheetId="6" r:id="rId6"/>
    <sheet name="t4" sheetId="7" r:id="rId7"/>
    <sheet name="t5" sheetId="8" r:id="rId8"/>
    <sheet name="t6" sheetId="9" r:id="rId9"/>
    <sheet name="t7" sheetId="10" r:id="rId10"/>
    <sheet name="t8" sheetId="11" r:id="rId11"/>
    <sheet name="t9" sheetId="12" r:id="rId12"/>
    <sheet name="t10" sheetId="13" r:id="rId13"/>
    <sheet name="t11" sheetId="14" r:id="rId14"/>
    <sheet name="t12" sheetId="15" r:id="rId15"/>
    <sheet name="t13" sheetId="16" r:id="rId16"/>
    <sheet name="t14" sheetId="17" r:id="rId17"/>
    <sheet name="t15(1)" sheetId="18" r:id="rId18"/>
    <sheet name="t15(2)" sheetId="19" r:id="rId19"/>
    <sheet name="t15(3)" sheetId="20" r:id="rId20"/>
    <sheet name="SICI(1)" sheetId="21" r:id="rId21"/>
    <sheet name="SICI(2)" sheetId="22" r:id="rId22"/>
    <sheet name="Tabella Riconciliazione" sheetId="23" r:id="rId23"/>
    <sheet name="Valori Medi" sheetId="24" r:id="rId24"/>
    <sheet name="Squadratura 1" sheetId="25" r:id="rId25"/>
    <sheet name="Squadratura 2" sheetId="26" r:id="rId26"/>
    <sheet name="Squadratura 3" sheetId="27" r:id="rId27"/>
    <sheet name="Squadratura 4" sheetId="28" r:id="rId28"/>
    <sheet name="Incongruenze 1 e 11" sheetId="29" r:id="rId29"/>
    <sheet name="Incongruenza 2" sheetId="30" r:id="rId30"/>
    <sheet name="Incongruenze 3, 12 e 13" sheetId="31" r:id="rId31"/>
    <sheet name="Incongruenza 4 e controlli t14" sheetId="32" r:id="rId32"/>
    <sheet name="Incongruenza 5" sheetId="33" r:id="rId33"/>
    <sheet name="Incongruenza 6" sheetId="34" r:id="rId34"/>
    <sheet name="Incongruenza 7" sheetId="35" r:id="rId35"/>
    <sheet name="Incongruenza 8" sheetId="36" r:id="rId36"/>
    <sheet name="Incongruenza 10" sheetId="37" r:id="rId37"/>
    <sheet name="Incongruenza 14" sheetId="38" r:id="rId38"/>
  </sheets>
  <externalReferences>
    <externalReference r:id="rId41"/>
    <externalReference r:id="rId42"/>
    <externalReference r:id="rId43"/>
    <externalReference r:id="rId44"/>
  </externalReferences>
  <definedNames>
    <definedName name="_xlfn.BAHTTEXT" hidden="1">#NAME?</definedName>
    <definedName name="_xlfn.SINGLE" hidden="1">#NAME?</definedName>
    <definedName name="_xlnm.Print_Area" localSheetId="1">'COCOCO'!$A$1:$H$27</definedName>
    <definedName name="_xlnm.Print_Area" localSheetId="28">'Incongruenze 1 e 11'!$A$1:$E$21</definedName>
    <definedName name="_xlnm.Print_Area" localSheetId="30">'Incongruenze 3, 12 e 13'!$A$1:$D$14</definedName>
    <definedName name="_xlnm.Print_Area" localSheetId="0">'SI_1'!$A$1:$H$185</definedName>
    <definedName name="_xlnm.Print_Area" localSheetId="20">'SICI(1)'!$A$1:$E$69</definedName>
    <definedName name="_xlnm.Print_Area" localSheetId="21">'SICI(2)'!$A$1:$E$85</definedName>
    <definedName name="_xlnm.Print_Area" localSheetId="24">'Squadratura 1'!$A$1:$J$32</definedName>
    <definedName name="_xlnm.Print_Area" localSheetId="25">'Squadratura 2'!$A$1:$L$33</definedName>
    <definedName name="_xlnm.Print_Area" localSheetId="26">'Squadratura 3'!$A$1:$AB$34</definedName>
    <definedName name="_xlnm.Print_Area" localSheetId="27">'Squadratura 4'!$A$1:$I$32</definedName>
    <definedName name="_xlnm.Print_Area" localSheetId="2">'t1'!$A$1:$AK$34</definedName>
    <definedName name="_xlnm.Print_Area" localSheetId="12">'t10'!$A$1:$AV$32</definedName>
    <definedName name="_xlnm.Print_Area" localSheetId="13">'t11'!$A$1:$AT$34</definedName>
    <definedName name="_xlnm.Print_Area" localSheetId="14">'t12'!$A$1:$AH$34</definedName>
    <definedName name="_xlnm.Print_Area" localSheetId="15">'t13'!$A$1:$AS$33</definedName>
    <definedName name="_xlnm.Print_Area" localSheetId="16">'t14'!$A$1:$D$34</definedName>
    <definedName name="_xlnm.Print_Area" localSheetId="17">'t15(1)'!$A$1:$G$36</definedName>
    <definedName name="_xlnm.Print_Area" localSheetId="18">'t15(2)'!$A$1:$G$38</definedName>
    <definedName name="_xlnm.Print_Area" localSheetId="19">'t15(3)'!$A$1:$G$50</definedName>
    <definedName name="_xlnm.Print_Area" localSheetId="4">'t2A'!$A$1:$S$15</definedName>
    <definedName name="_xlnm.Print_Area" localSheetId="5">'t3'!$A$1:$R$35</definedName>
    <definedName name="_xlnm.Print_Area" localSheetId="6">'t4'!$A$1:$AC$32</definedName>
    <definedName name="_xlnm.Print_Area" localSheetId="7">'t5'!$A$1:$T$34</definedName>
    <definedName name="_xlnm.Print_Area" localSheetId="9">'t7'!$A$1:$X$32</definedName>
    <definedName name="_xlnm.Print_Area" localSheetId="10">'t8'!$A$1:$AB$33</definedName>
    <definedName name="_xlnm.Print_Area" localSheetId="11">'t9'!$A$1:$P$32</definedName>
    <definedName name="_xlnm.Print_Area" localSheetId="23">'Valori Medi'!$A$1:$T$34</definedName>
    <definedName name="CODI_ISTITUZIONE" localSheetId="20">#REF!</definedName>
    <definedName name="CODI_ISTITUZIONE">#REF!</definedName>
    <definedName name="CODI_ISTITUZIONE2" localSheetId="37">#REF!</definedName>
    <definedName name="CODI_ISTITUZIONE2" localSheetId="35">#REF!</definedName>
    <definedName name="CODI_ISTITUZIONE2" localSheetId="30">#REF!</definedName>
    <definedName name="CODI_ISTITUZIONE2" localSheetId="20">#REF!</definedName>
    <definedName name="CODI_ISTITUZIONE2" localSheetId="21">#REF!</definedName>
    <definedName name="CODI_ISTITUZIONE2" localSheetId="18">#REF!</definedName>
    <definedName name="CODI_ISTITUZIONE2">#REF!</definedName>
    <definedName name="DESC_ISTITUZIONE" localSheetId="20">#REF!</definedName>
    <definedName name="DESC_ISTITUZIONE">#REF!</definedName>
    <definedName name="DESC_ISTITUZIONE2" localSheetId="37">#REF!</definedName>
    <definedName name="DESC_ISTITUZIONE2" localSheetId="35">#REF!</definedName>
    <definedName name="DESC_ISTITUZIONE2" localSheetId="30">#REF!</definedName>
    <definedName name="DESC_ISTITUZIONE2" localSheetId="20">#REF!</definedName>
    <definedName name="DESC_ISTITUZIONE2" localSheetId="21">#REF!</definedName>
    <definedName name="DESC_ISTITUZIONE2" localSheetId="18">#REF!</definedName>
    <definedName name="DESC_ISTITUZIONE2">#REF!</definedName>
    <definedName name="_xlnm.Print_Titles" localSheetId="29">'Incongruenza 2'!$1:$5</definedName>
    <definedName name="_xlnm.Print_Titles" localSheetId="32">'Incongruenza 5'!$1:$5</definedName>
    <definedName name="_xlnm.Print_Titles" localSheetId="33">'Incongruenza 6'!$1:$5</definedName>
    <definedName name="_xlnm.Print_Titles" localSheetId="34">'Incongruenza 7'!$1:$4</definedName>
    <definedName name="_xlnm.Print_Titles" localSheetId="35">'Incongruenza 8'!$1:$5</definedName>
    <definedName name="_xlnm.Print_Titles" localSheetId="28">'Incongruenze 1 e 11'!$4:$4</definedName>
    <definedName name="_xlnm.Print_Titles" localSheetId="30">'Incongruenze 3, 12 e 13'!$4:$4</definedName>
    <definedName name="_xlnm.Print_Titles" localSheetId="24">'Squadratura 1'!$1:$5</definedName>
    <definedName name="_xlnm.Print_Titles" localSheetId="25">'Squadratura 2'!$1:$6</definedName>
    <definedName name="_xlnm.Print_Titles" localSheetId="26">'Squadratura 3'!$A:$B,'Squadratura 3'!$1:$7</definedName>
    <definedName name="_xlnm.Print_Titles" localSheetId="27">'Squadratura 4'!$1:$5</definedName>
    <definedName name="_xlnm.Print_Titles" localSheetId="2">'t1'!$1:$5</definedName>
    <definedName name="_xlnm.Print_Titles" localSheetId="12">'t10'!$A:$B,'t10'!$1:$5</definedName>
    <definedName name="_xlnm.Print_Titles" localSheetId="13">'t11'!$1:$7</definedName>
    <definedName name="_xlnm.Print_Titles" localSheetId="14">'t12'!$1:$5</definedName>
    <definedName name="_xlnm.Print_Titles" localSheetId="15">'t13'!$1:$5</definedName>
    <definedName name="_xlnm.Print_Titles" localSheetId="19">'t15(3)'!$1:$4</definedName>
    <definedName name="_xlnm.Print_Titles" localSheetId="3">'t2'!$1:$5</definedName>
    <definedName name="_xlnm.Print_Titles" localSheetId="5">'t3'!$1:$5</definedName>
    <definedName name="_xlnm.Print_Titles" localSheetId="6">'t4'!$A:$B,'t4'!$1:$5</definedName>
    <definedName name="_xlnm.Print_Titles" localSheetId="7">'t5'!$1:$6</definedName>
    <definedName name="_xlnm.Print_Titles" localSheetId="8">'t6'!$1:$6</definedName>
    <definedName name="_xlnm.Print_Titles" localSheetId="9">'t7'!$1:$5</definedName>
    <definedName name="_xlnm.Print_Titles" localSheetId="10">'t8'!$1:$5</definedName>
    <definedName name="_xlnm.Print_Titles" localSheetId="11">'t9'!$1:$5</definedName>
    <definedName name="_xlnm.Print_Titles" localSheetId="23">'Valori Medi'!$A:$E,'Valori Medi'!$1:$5</definedName>
  </definedNames>
  <calcPr fullCalcOnLoad="1" fullPrecision="0"/>
</workbook>
</file>

<file path=xl/sharedStrings.xml><?xml version="1.0" encoding="utf-8"?>
<sst xmlns="http://schemas.openxmlformats.org/spreadsheetml/2006/main" count="1932" uniqueCount="944">
  <si>
    <t>Personale soggetto a turnazione (**) Personale indicato in T1</t>
  </si>
  <si>
    <t>Personale soggetto a reperibilità (**) Personale indicato in T1</t>
  </si>
  <si>
    <t>CONTRATTI PER RESA SERVIZI/ADEMPIMENTI OBBLIGATORI PER LEGGE</t>
  </si>
  <si>
    <t>L115</t>
  </si>
  <si>
    <t>c) Economico</t>
  </si>
  <si>
    <t>b) Giuridico-amministrativo</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</si>
  <si>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</si>
  <si>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</si>
  <si>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</si>
  <si>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</si>
  <si>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</si>
  <si>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</si>
  <si>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</si>
  <si>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</si>
  <si>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</si>
  <si>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</si>
  <si>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</si>
  <si>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</si>
  <si>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</si>
  <si>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T2</t>
  </si>
  <si>
    <t>SQ 2</t>
  </si>
  <si>
    <t>T3</t>
  </si>
  <si>
    <t>SQ 3</t>
  </si>
  <si>
    <t>T4</t>
  </si>
  <si>
    <t>SQ 4</t>
  </si>
  <si>
    <t>T5</t>
  </si>
  <si>
    <t>T6</t>
  </si>
  <si>
    <t>T7</t>
  </si>
  <si>
    <t>IN 1</t>
  </si>
  <si>
    <t>T8</t>
  </si>
  <si>
    <t>IN 2</t>
  </si>
  <si>
    <t>T9</t>
  </si>
  <si>
    <t>IN 4</t>
  </si>
  <si>
    <t>T10</t>
  </si>
  <si>
    <t>IN 5</t>
  </si>
  <si>
    <t>T11</t>
  </si>
  <si>
    <t>IN 6</t>
  </si>
  <si>
    <t>T12</t>
  </si>
  <si>
    <t>IN 7</t>
  </si>
  <si>
    <t>T13</t>
  </si>
  <si>
    <t>T14</t>
  </si>
  <si>
    <t>T15</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</si>
  <si>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</si>
  <si>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</si>
  <si>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</si>
  <si>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</si>
  <si>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</si>
  <si>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</si>
  <si>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</si>
  <si>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</si>
  <si>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</si>
  <si>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</si>
  <si>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</si>
  <si>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Contratti di somministrazione (ex interinale)</t>
  </si>
  <si>
    <t>Contratti di somministrazione
(ex Interinale) (*)</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</si>
  <si>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</si>
  <si>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</si>
  <si>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</si>
  <si>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</si>
  <si>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</si>
  <si>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</si>
  <si>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</si>
  <si>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</si>
  <si>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a) Tecnico</t>
  </si>
  <si>
    <t>Suddividere i contratti co.co.co. attivi nel corso dell’anno secondo la loro durata:</t>
  </si>
  <si>
    <t>a) 1 - 3 mesi</t>
  </si>
  <si>
    <t>b) 4 - 6 mesi</t>
  </si>
  <si>
    <t>c) 7 - 12 mesi</t>
  </si>
  <si>
    <t>d) oltre 12 mesi</t>
  </si>
  <si>
    <t>a) Laurea</t>
  </si>
  <si>
    <t>b) Diploma superiore</t>
  </si>
  <si>
    <t>c) Diploma inferiore</t>
  </si>
  <si>
    <t>VALORE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</si>
  <si>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</si>
  <si>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</si>
  <si>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</si>
  <si>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</si>
  <si>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</si>
  <si>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</si>
  <si>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</si>
  <si>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</si>
  <si>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</si>
  <si>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</si>
  <si>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</si>
  <si>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</si>
  <si>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</si>
  <si>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</si>
  <si>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</si>
  <si>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</si>
  <si>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</si>
  <si>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</si>
  <si>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</si>
  <si>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</si>
  <si>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</si>
  <si>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</si>
  <si>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</si>
  <si>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</si>
  <si>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</si>
  <si>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</si>
  <si>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</si>
  <si>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</si>
  <si>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</si>
  <si>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</si>
  <si>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</si>
  <si>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</si>
  <si>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</si>
  <si>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CATEGORIA</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</si>
  <si>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</si>
  <si>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</si>
  <si>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</si>
  <si>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</si>
  <si>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</si>
  <si>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</si>
  <si>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</si>
  <si>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</si>
  <si>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</si>
  <si>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</si>
  <si>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</si>
  <si>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</si>
  <si>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</si>
  <si>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</si>
  <si>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</si>
  <si>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</si>
  <si>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</si>
  <si>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</si>
  <si>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</si>
  <si>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</si>
  <si>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</si>
  <si>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</si>
  <si>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</si>
  <si>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</si>
  <si>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</si>
  <si>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</si>
  <si>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CODICE</t>
  </si>
  <si>
    <t>In part-time
fino al 50%</t>
  </si>
  <si>
    <t>In part-time
oltre il 50%</t>
  </si>
  <si>
    <t>A tempo determinato (*)</t>
  </si>
  <si>
    <t>Formazione lavoro (*)</t>
  </si>
  <si>
    <t>(*) dati su base annua</t>
  </si>
  <si>
    <t>(**) presenti al 31 dicembre anno corrente</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</si>
  <si>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</si>
  <si>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</si>
  <si>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</si>
  <si>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</si>
  <si>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</si>
  <si>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</si>
  <si>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</si>
  <si>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</si>
  <si>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</si>
  <si>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</si>
  <si>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</si>
  <si>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</si>
  <si>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</si>
  <si>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</si>
  <si>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</si>
  <si>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</si>
  <si>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</si>
  <si>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</si>
  <si>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</si>
  <si>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</si>
  <si>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</si>
  <si>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</si>
  <si>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</si>
  <si>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</si>
  <si>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</si>
  <si>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</si>
  <si>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</si>
  <si>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</si>
  <si>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</si>
  <si>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</si>
  <si>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</si>
  <si>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</si>
  <si>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</si>
  <si>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</si>
  <si>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</si>
  <si>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</si>
  <si>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</si>
  <si>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</si>
  <si>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</si>
  <si>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</si>
  <si>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</si>
  <si>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</si>
  <si>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</si>
  <si>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</si>
  <si>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</si>
  <si>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</si>
  <si>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</si>
  <si>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</si>
  <si>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</si>
  <si>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</si>
  <si>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</si>
  <si>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</si>
  <si>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</si>
  <si>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</si>
  <si>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</si>
  <si>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A tempo determinato</t>
  </si>
  <si>
    <t>Formazione lavoro</t>
  </si>
  <si>
    <t>L.S.U</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</si>
  <si>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</si>
  <si>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</si>
  <si>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</si>
  <si>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</si>
  <si>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</si>
  <si>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</si>
  <si>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</si>
  <si>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</si>
  <si>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</si>
  <si>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</si>
  <si>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</si>
  <si>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</si>
  <si>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</si>
  <si>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</si>
  <si>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</si>
  <si>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</si>
  <si>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</si>
  <si>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</si>
  <si>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</si>
  <si>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</si>
  <si>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</si>
  <si>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</si>
  <si>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</si>
  <si>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</si>
  <si>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</si>
  <si>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</si>
  <si>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</si>
  <si>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</si>
  <si>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</si>
  <si>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</si>
  <si>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</si>
  <si>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</si>
  <si>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</si>
  <si>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</si>
  <si>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</si>
  <si>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</si>
  <si>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</si>
  <si>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</si>
  <si>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</si>
  <si>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</si>
  <si>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</si>
  <si>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</si>
  <si>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</si>
  <si>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</si>
  <si>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</si>
  <si>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</si>
  <si>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</si>
  <si>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</si>
  <si>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</si>
  <si>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</si>
  <si>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</si>
  <si>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IMPORTI</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</si>
  <si>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</si>
  <si>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</si>
  <si>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</si>
  <si>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</si>
  <si>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</si>
  <si>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</si>
  <si>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</si>
  <si>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</si>
  <si>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</si>
  <si>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</si>
  <si>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</si>
  <si>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</si>
  <si>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</si>
  <si>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</si>
  <si>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</si>
  <si>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</si>
  <si>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TELEFONO</t>
  </si>
  <si>
    <t xml:space="preserve">FAX </t>
  </si>
  <si>
    <t>E-MAIL</t>
  </si>
  <si>
    <t>PRESIDENTE:</t>
  </si>
  <si>
    <t>COGNOME</t>
  </si>
  <si>
    <t>NOME</t>
  </si>
  <si>
    <t>COMPONENTI:</t>
  </si>
  <si>
    <t>I modelli debbono essere sottoscritti dai revisori dei conti</t>
  </si>
  <si>
    <t>FAX</t>
  </si>
  <si>
    <t>Non compilare</t>
  </si>
  <si>
    <t>numero contratti</t>
  </si>
  <si>
    <t>numero unità</t>
  </si>
  <si>
    <t>S998</t>
  </si>
  <si>
    <t>S999</t>
  </si>
  <si>
    <t>T101</t>
  </si>
  <si>
    <t>*1</t>
  </si>
  <si>
    <t>*2</t>
  </si>
  <si>
    <t>ND</t>
  </si>
  <si>
    <t>E-Mail</t>
  </si>
  <si>
    <t>*3</t>
  </si>
  <si>
    <t>*4</t>
  </si>
  <si>
    <t>ESTERO</t>
  </si>
  <si>
    <t>FRIULI VENEZIA GIULIA</t>
  </si>
  <si>
    <t>PROVINCIA AUTONOMA TRENTO</t>
  </si>
  <si>
    <t>PROVINCIA AUTONOMA BOLZANO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</si>
  <si>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</si>
  <si>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</si>
  <si>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</si>
  <si>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</si>
  <si>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</si>
  <si>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</si>
  <si>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</si>
  <si>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</si>
  <si>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</si>
  <si>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</si>
  <si>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</si>
  <si>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</si>
  <si>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</si>
  <si>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NF</t>
  </si>
  <si>
    <t>ATTENZIONE: non compilare in caso in cui l'ente non è tenuto all'invio</t>
  </si>
  <si>
    <t>Congruenza          ( a&gt;0 e b&gt;0)</t>
  </si>
  <si>
    <t>TABELLE COMPILATE
(attenzione: la seguente sezione verrà compilata in automatico; all'atto dell'inserimento dei dati nel kit verrà annerita la relativa casella)</t>
  </si>
  <si>
    <t>Fino a 1 anno</t>
  </si>
  <si>
    <t>Da 1 a 2 anni</t>
  </si>
  <si>
    <t>Da 2 a 3 anni</t>
  </si>
  <si>
    <t>Oltre i 3 anni</t>
  </si>
  <si>
    <t>Uomo / Donna</t>
  </si>
  <si>
    <t>XX</t>
  </si>
  <si>
    <t>Personale con contratti di collaborazione coordinata e continuativa</t>
  </si>
  <si>
    <t>Tempo determinato</t>
  </si>
  <si>
    <t>TOTALE Tempo determinato</t>
  </si>
  <si>
    <t>Z01</t>
  </si>
  <si>
    <t>T2A</t>
  </si>
  <si>
    <t>CoCoCo</t>
  </si>
  <si>
    <t>Indicare il numero dei contratti co.co.co. attivi nel corso dell’anno secondo la tipologia:</t>
  </si>
  <si>
    <t>Convenzioni esterni (IN) (Tab 3)</t>
  </si>
  <si>
    <t>Convenzioni interni (OUT) (Tab 3)</t>
  </si>
  <si>
    <t>o</t>
  </si>
  <si>
    <t>q</t>
  </si>
  <si>
    <t>r</t>
  </si>
  <si>
    <t>t</t>
  </si>
  <si>
    <t>Totale (Uomini + donne della sezione "Personale Esterno" COMANDATI / DISTACCATI + FUORI RUOLO+CONVENZIONI)+Mensilità medie da T12(mensilità /12)</t>
  </si>
  <si>
    <t>Quanti dei contratti co.co.co. attivi nel corso dell’anno hanno un compenso maggiore di € 20.000?</t>
  </si>
  <si>
    <r>
      <t xml:space="preserve">I co.co.co. attivi nel corso dell’anno quante persone diverse hanno riguardato? </t>
    </r>
    <r>
      <rPr>
        <b/>
        <i/>
        <sz val="11"/>
        <rFont val="Arial"/>
        <family val="2"/>
      </rPr>
      <t>(Poiché con una stessa persona possono essere stipulati più co.co.co. si chiede di specificare il n. delle persone che hanno avuto almeno un co.co.co. attivo nel corso dell’anno)</t>
    </r>
  </si>
  <si>
    <t xml:space="preserve">   Suddividere le persone con cui sono stati stipulati uno o più contratti co.co.co. in base ai titoli di studio:</t>
  </si>
  <si>
    <t xml:space="preserve">     </t>
  </si>
  <si>
    <t>valore</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</si>
  <si>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</si>
  <si>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</si>
  <si>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</si>
  <si>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</si>
  <si>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</si>
  <si>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</si>
  <si>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</si>
  <si>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</si>
  <si>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</si>
  <si>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</si>
  <si>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</si>
  <si>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</si>
  <si>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</si>
  <si>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</si>
  <si>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</si>
  <si>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Anzianità di servizio maturata al 31/12, anche in modo non continuativo, nell'attuale o in altre amministrazioni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</si>
  <si>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</si>
  <si>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</si>
  <si>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</si>
  <si>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</si>
  <si>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</si>
  <si>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</si>
  <si>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</si>
  <si>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</si>
  <si>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</si>
  <si>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</si>
  <si>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</si>
  <si>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</si>
  <si>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</si>
  <si>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</si>
  <si>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</si>
  <si>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</si>
  <si>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</si>
  <si>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</si>
  <si>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</si>
  <si>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</si>
  <si>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</si>
  <si>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</si>
  <si>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Totale Risorse fisse</t>
  </si>
  <si>
    <t>Risorse variabili</t>
  </si>
  <si>
    <t>Totale Risorse variabili</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</si>
  <si>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</si>
  <si>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</si>
  <si>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</si>
  <si>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</si>
  <si>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</si>
  <si>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</si>
  <si>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</si>
  <si>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</si>
  <si>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</si>
  <si>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</si>
  <si>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</si>
  <si>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</si>
  <si>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</si>
  <si>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</si>
  <si>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</si>
  <si>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</si>
  <si>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</si>
  <si>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</si>
  <si>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</si>
  <si>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</si>
  <si>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</si>
  <si>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</si>
  <si>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</si>
  <si>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</si>
  <si>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</si>
  <si>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</si>
  <si>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</si>
  <si>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</si>
  <si>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</si>
  <si>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</si>
  <si>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</si>
  <si>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</si>
  <si>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</si>
  <si>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</si>
  <si>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</si>
  <si>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</si>
  <si>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</si>
  <si>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</si>
  <si>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</si>
  <si>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</si>
  <si>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</si>
  <si>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</si>
  <si>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</si>
  <si>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</si>
  <si>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</si>
  <si>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</si>
  <si>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</si>
  <si>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</si>
  <si>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</si>
  <si>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</si>
  <si>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</si>
  <si>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</si>
  <si>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</si>
  <si>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</si>
  <si>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</si>
  <si>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</si>
  <si>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</si>
  <si>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</si>
  <si>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</si>
  <si>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</si>
  <si>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</si>
  <si>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</si>
  <si>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t>T12 non compilata o assenze comunicate &gt; gg lavorabili (</t>
  </si>
  <si>
    <t>PCMD</t>
  </si>
  <si>
    <t>Indicare il numero degli incarichi dirigenziali conferiti dall'istituzione ai sensi dell'art.19, comma 5bis D.lgs.165/01</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</si>
  <si>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</si>
  <si>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</si>
  <si>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</si>
  <si>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Indicare il totale delle somme trattenute ai dipendenti nell'anno di rilevazione per le assenze per malattia in applicazione dell'art. 71 del D.L. n. 112 del 25/06/2008 convertito in L. 133/2008.</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</si>
  <si>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</si>
  <si>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</si>
  <si>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</si>
  <si>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Unità di personale con qualifica dirigenziale assegnate agli uffici di diretta collaborazione del Ministro</t>
  </si>
  <si>
    <t>Unità di personale non dirigente assegnate agli uffici di diretta collaborazione del Ministro</t>
  </si>
  <si>
    <t>Unità di personale esterno all’Istituzione, in comando, distacco, fuori ruolo o esperti, consulenti e co.co.co. assegnati agli uffici di diretta collaborazione del Ministro</t>
  </si>
  <si>
    <t>2F</t>
  </si>
  <si>
    <t>1F</t>
  </si>
  <si>
    <t>F76G</t>
  </si>
  <si>
    <t>F05H</t>
  </si>
  <si>
    <t>F48H</t>
  </si>
  <si>
    <t>F07H</t>
  </si>
  <si>
    <t>F74C</t>
  </si>
  <si>
    <t>F20E</t>
  </si>
  <si>
    <t>F998</t>
  </si>
  <si>
    <t>F50H</t>
  </si>
  <si>
    <t>F51H</t>
  </si>
  <si>
    <t>F21E</t>
  </si>
  <si>
    <t>F22E</t>
  </si>
  <si>
    <t>F77C</t>
  </si>
  <si>
    <t>F23E</t>
  </si>
  <si>
    <t>F24E</t>
  </si>
  <si>
    <t>F995</t>
  </si>
  <si>
    <t>F999</t>
  </si>
  <si>
    <t>U508</t>
  </si>
  <si>
    <t>U509</t>
  </si>
  <si>
    <t>RETRIBUZIONE DI RISULTATO</t>
  </si>
  <si>
    <t>U449</t>
  </si>
  <si>
    <t>U998</t>
  </si>
  <si>
    <t>F17A</t>
  </si>
  <si>
    <t>F49H</t>
  </si>
  <si>
    <t>F86G</t>
  </si>
  <si>
    <t>F89C</t>
  </si>
  <si>
    <t>F25E</t>
  </si>
  <si>
    <t>F92C</t>
  </si>
  <si>
    <t>F93C</t>
  </si>
  <si>
    <t>F94C</t>
  </si>
  <si>
    <t>F91C</t>
  </si>
  <si>
    <t>F26E</t>
  </si>
  <si>
    <t>F27E</t>
  </si>
  <si>
    <t>F30E</t>
  </si>
  <si>
    <t>F31E</t>
  </si>
  <si>
    <t>F32E</t>
  </si>
  <si>
    <t>F36E</t>
  </si>
  <si>
    <t>F47H</t>
  </si>
  <si>
    <t>F34E</t>
  </si>
  <si>
    <t>F33E</t>
  </si>
  <si>
    <t>F35E</t>
  </si>
  <si>
    <t>F37E</t>
  </si>
  <si>
    <t>F38E</t>
  </si>
  <si>
    <t>F40E</t>
  </si>
  <si>
    <t>F41E</t>
  </si>
  <si>
    <t>F43E</t>
  </si>
  <si>
    <t>F44E</t>
  </si>
  <si>
    <t>F46E</t>
  </si>
  <si>
    <t>F47E</t>
  </si>
  <si>
    <t>F48E</t>
  </si>
  <si>
    <t>F49E</t>
  </si>
  <si>
    <t>U619</t>
  </si>
  <si>
    <t>U51A</t>
  </si>
  <si>
    <t>U378</t>
  </si>
  <si>
    <t>U542</t>
  </si>
  <si>
    <t>U387</t>
  </si>
  <si>
    <t>Totale Risorse allocate all'esterno del Fondo</t>
  </si>
  <si>
    <t>Totale Destinazioni allocate all'esterno del Fondo</t>
  </si>
  <si>
    <t>U61A</t>
  </si>
  <si>
    <t>CONSIGLIERE</t>
  </si>
  <si>
    <t>0D0CON</t>
  </si>
  <si>
    <t>DIRIGENTE I FASCIA</t>
  </si>
  <si>
    <t>0D0077</t>
  </si>
  <si>
    <t>DIRIGENTE I FASCIA A TEMPO DETERM.</t>
  </si>
  <si>
    <t>0D0078</t>
  </si>
  <si>
    <t>REFERENDARIO</t>
  </si>
  <si>
    <t>0D0376</t>
  </si>
  <si>
    <t>DIRIGENTE II FASCIA</t>
  </si>
  <si>
    <t>0D0079</t>
  </si>
  <si>
    <t>DIRIGENTE II FASCIA A TEMPO DETERM.</t>
  </si>
  <si>
    <t>0D0080</t>
  </si>
  <si>
    <t>ISPETTORE GENERALE R.E.</t>
  </si>
  <si>
    <t>0E0083</t>
  </si>
  <si>
    <t>DIRETTORE DIVISIONE R.E.</t>
  </si>
  <si>
    <t>0E0076</t>
  </si>
  <si>
    <t>CAT. A - F9</t>
  </si>
  <si>
    <t>0CAF09</t>
  </si>
  <si>
    <t>CAT. A - F8</t>
  </si>
  <si>
    <t>0CAF08</t>
  </si>
  <si>
    <t>CAT. A - F7</t>
  </si>
  <si>
    <t>0CAF07</t>
  </si>
  <si>
    <t>CAT. A - F6</t>
  </si>
  <si>
    <t>0CAF06</t>
  </si>
  <si>
    <t>CAT. A - F5</t>
  </si>
  <si>
    <t>0CAF05</t>
  </si>
  <si>
    <t>CAT. A - F4</t>
  </si>
  <si>
    <t>0CAF04</t>
  </si>
  <si>
    <t>CAT. A - F3</t>
  </si>
  <si>
    <t>0CAF03</t>
  </si>
  <si>
    <t>CAT. A - F2</t>
  </si>
  <si>
    <t>0CAF02</t>
  </si>
  <si>
    <t>CAT. A - F1</t>
  </si>
  <si>
    <t>0CAF01</t>
  </si>
  <si>
    <t>CAT. B - F9</t>
  </si>
  <si>
    <t>0CBF09</t>
  </si>
  <si>
    <t>CAT. B - F8</t>
  </si>
  <si>
    <t>0CBF08</t>
  </si>
  <si>
    <t>CAT. B - F7</t>
  </si>
  <si>
    <t>0CBF07</t>
  </si>
  <si>
    <t>CAT. B - F6</t>
  </si>
  <si>
    <t>0CBF06</t>
  </si>
  <si>
    <t>CAT. B - F5</t>
  </si>
  <si>
    <t>0CBF05</t>
  </si>
  <si>
    <t>CAT. B - F4</t>
  </si>
  <si>
    <t>0CBF04</t>
  </si>
  <si>
    <t>CAT. B - F3</t>
  </si>
  <si>
    <t>0CBF03</t>
  </si>
  <si>
    <t>CAT. B - F2</t>
  </si>
  <si>
    <t>0CBF02</t>
  </si>
  <si>
    <t>CAT. B - F1</t>
  </si>
  <si>
    <t>0CBF01</t>
  </si>
  <si>
    <t>CATEGORIA A</t>
  </si>
  <si>
    <t>CA</t>
  </si>
  <si>
    <t>CATEGORIA B</t>
  </si>
  <si>
    <t>CB</t>
  </si>
  <si>
    <t>STRAORDINARIO PERSONALE MILITARE</t>
  </si>
  <si>
    <t>T105</t>
  </si>
  <si>
    <t>IND. DI VACANZA CONTRATTUALE</t>
  </si>
  <si>
    <t>INDENNITA' DI PRESIDENZA</t>
  </si>
  <si>
    <t>RETRIBUZIONE DI POSIZIONE</t>
  </si>
  <si>
    <t>RETRIBUZIONE DI POSIZIONE - QUOTA VARIABILE</t>
  </si>
  <si>
    <t>INDENNITA' DI TURNO</t>
  </si>
  <si>
    <t>COMPENSI ONERI RISCHI E DISAGI</t>
  </si>
  <si>
    <t xml:space="preserve">COMPENSI PRODUTTIVITA' </t>
  </si>
  <si>
    <t>INDENNITA' UFFICI DIRETTA COLLABORAZIONE MINISTRO</t>
  </si>
  <si>
    <t>COMPETENZE PERSONALE COMANDATO/DISTACCATO PRESSO L'AMM.NE</t>
  </si>
  <si>
    <t>I422</t>
  </si>
  <si>
    <t>I109</t>
  </si>
  <si>
    <t>I207</t>
  </si>
  <si>
    <t>I507</t>
  </si>
  <si>
    <t>I212</t>
  </si>
  <si>
    <t>S230</t>
  </si>
  <si>
    <t>S201</t>
  </si>
  <si>
    <t>S604</t>
  </si>
  <si>
    <t>S616</t>
  </si>
  <si>
    <t>S630</t>
  </si>
  <si>
    <t>S760</t>
  </si>
  <si>
    <t>S761</t>
  </si>
  <si>
    <t>RETRIBUZIONI PERSONALE A TEMPO DETERMINATO</t>
  </si>
  <si>
    <t>INDENNITA' ART.42, COMMA 5 TER, D.LGS. 151/2001</t>
  </si>
  <si>
    <t>SPECIFICO COMP. ACCESS. ART.83 C.6  CCNL 02/05</t>
  </si>
  <si>
    <t>INDENNITA'  FUNZIONE POSIZIONI ORGANIZZATIVE</t>
  </si>
  <si>
    <t>I424</t>
  </si>
  <si>
    <t>TOTALE del personale da distribuire</t>
  </si>
  <si>
    <t>REFERENTE DA CONTATTARE</t>
  </si>
  <si>
    <t>Domande SI_1</t>
  </si>
  <si>
    <t>Unità annue
dichiarate in SI_1</t>
  </si>
  <si>
    <t>Totale presenti al
31-12 dichiarati in T1</t>
  </si>
  <si>
    <t>Controllo</t>
  </si>
  <si>
    <t>Assenze dichiarate</t>
  </si>
  <si>
    <t xml:space="preserve">Compresenza </t>
  </si>
  <si>
    <t>VOCI DI SPESA RILEVATE</t>
  </si>
  <si>
    <t>IMPORTO SICO</t>
  </si>
  <si>
    <t>IMPORTO BILANCIO (*)</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</si>
  <si>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</si>
  <si>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</si>
  <si>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</si>
  <si>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</si>
  <si>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</si>
  <si>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</si>
  <si>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</si>
  <si>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</si>
  <si>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</si>
  <si>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</si>
  <si>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</si>
  <si>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</si>
  <si>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</si>
  <si>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</si>
  <si>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</si>
  <si>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</si>
  <si>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</si>
  <si>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</si>
  <si>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</si>
  <si>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</si>
  <si>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</si>
  <si>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</si>
  <si>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</si>
  <si>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</si>
  <si>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</si>
  <si>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</si>
  <si>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F25I</t>
  </si>
  <si>
    <t>C21</t>
  </si>
  <si>
    <t>A35</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</si>
  <si>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</si>
  <si>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</si>
  <si>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</si>
  <si>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</si>
  <si>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</si>
  <si>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Coerenza T1 con personale T3 OUT</t>
  </si>
  <si>
    <t>Coerenza distribuzione territoriale</t>
  </si>
  <si>
    <t>a&gt;=(e+f+g+h+i)</t>
  </si>
  <si>
    <t>l&gt;=(p+q+r+s+t)</t>
  </si>
  <si>
    <t>sono presenti unità in T1 o personale esterno in T3, ma non assenze in T11</t>
  </si>
  <si>
    <t>Totale Fondo posizione e risultato</t>
  </si>
  <si>
    <t>F96H</t>
  </si>
  <si>
    <t>Totale Fondo unico della Presidenza</t>
  </si>
  <si>
    <t>ATTENZIONE: Per gli Enti che non sono tenuti all’invio della Tabella 10, la Tavola va considerata con riferimento al diagnostico della colonna “Coerenza T1 con personale T3 OUT”</t>
  </si>
  <si>
    <t>Totale Poste temporaneamente esterne Fondo</t>
  </si>
  <si>
    <t>Personale stabilizzato da LSU/LPU</t>
  </si>
  <si>
    <t>COMPENSI PER PERSONALE LSU/LPU</t>
  </si>
  <si>
    <t>NOTE E CHIARIMENTI ALLA RILEVAZIONE
(max 1500 caratteri)</t>
  </si>
  <si>
    <t xml:space="preserve">Tavola di congruenza tra il personale a Tempo Determinato comunicato in T2 con la ripartizione dello stesso personale comunicato in T2A
</t>
  </si>
  <si>
    <t>Totale T2</t>
  </si>
  <si>
    <t>Totale T2A</t>
  </si>
  <si>
    <t>Confronto T2/T2A</t>
  </si>
  <si>
    <t>U+D</t>
  </si>
  <si>
    <t>a con d</t>
  </si>
  <si>
    <t>b con e</t>
  </si>
  <si>
    <t>IN 10</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</si>
  <si>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</si>
  <si>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</si>
  <si>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</si>
  <si>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</si>
  <si>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Quante persone sono state impiegate nell'anno (TEMPO DETER., CO.CO.CO., INCARICHI O ALTRI TIPI DI LAV. FLESSIBILE) il cui costo è totalmente sostenutocon finanziamenti esterni dellU.E. o di privati?</t>
  </si>
  <si>
    <t>(sono evidenziate le qualifiche valorizzate per l'anno)</t>
  </si>
  <si>
    <t>(sono evidenziate quelle valorizzate nella T1)</t>
  </si>
  <si>
    <t>Spesa complessivamente sostenutaper il personale con qualifica dirigenziale assegnato agli uffici di diretta ollaborazione del Ministro</t>
  </si>
  <si>
    <t>Spesa complessivamente sostenuta per il personale non dirigenziale assegnato agli uffici di diretta ollaborazione del Ministro</t>
  </si>
  <si>
    <t>Spesa sostenuta per il persoanale esterno all'amministrazione, in posizione di comando, distacco, fuori ruolo, esperti, consulenti e CO.CO.CO. Assegnati agli uffici di diretta collaborazione del Ministro</t>
  </si>
  <si>
    <t>Risoluz. rapporto di lavoro</t>
  </si>
  <si>
    <t>Somme
dichiarate in SI_1</t>
  </si>
  <si>
    <t>F27I</t>
  </si>
  <si>
    <t>U09A</t>
  </si>
  <si>
    <t>U10A</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</si>
  <si>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</si>
  <si>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</si>
  <si>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</si>
  <si>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</si>
  <si>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</si>
  <si>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Unità annue 
(SI_1)</t>
  </si>
  <si>
    <t xml:space="preserve"> Incongruenza 11</t>
  </si>
  <si>
    <t>Tavola di compresenza tra valori di organico di personale con rapporto di lavoro flessibile di Tabella 2 e relativa spesa di Tabella 14</t>
  </si>
  <si>
    <t>Tipologia lavoro flessibile (Tab 2)</t>
  </si>
  <si>
    <t>Unità annue 
(Tab 2)</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</si>
  <si>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</si>
  <si>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</si>
  <si>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</si>
  <si>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</si>
  <si>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</si>
  <si>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</si>
  <si>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</si>
  <si>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</si>
  <si>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</si>
  <si>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</si>
  <si>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</si>
  <si>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IN 11</t>
  </si>
  <si>
    <t>IN 12</t>
  </si>
  <si>
    <t>IN 13</t>
  </si>
  <si>
    <t>IN 14</t>
  </si>
  <si>
    <t>IN 15</t>
  </si>
  <si>
    <t>IN 16</t>
  </si>
  <si>
    <t>SQ 9</t>
  </si>
  <si>
    <t>SQ10</t>
  </si>
  <si>
    <t>SICI</t>
  </si>
  <si>
    <r>
      <t>*(asterisco): si intende campo obbligatorio</t>
    </r>
  </si>
  <si>
    <t>SQUADRATURA 9</t>
  </si>
  <si>
    <t>Non operativa in assenza di corrispondente scheda SICI</t>
  </si>
  <si>
    <t>Fondo retribuzione di posizione e risultato</t>
  </si>
  <si>
    <t>Risorse / Costituzione del fondo</t>
  </si>
  <si>
    <t>Impeghi / Importi erogati</t>
  </si>
  <si>
    <t>Risorse fisse aventi carattere di certezza e stabilità</t>
  </si>
  <si>
    <t>Fondo</t>
  </si>
  <si>
    <t>Natura</t>
  </si>
  <si>
    <t>Voce</t>
  </si>
  <si>
    <t>Dato</t>
  </si>
  <si>
    <t>INCONGRUENZA 15</t>
  </si>
  <si>
    <t>Fondo Unico della Presidenza</t>
  </si>
  <si>
    <t>Poste temporaneamente allocate all'esterno del Fondo</t>
  </si>
  <si>
    <t>Destinazioni temporaneamente allocate all'esterno del Fondo</t>
  </si>
  <si>
    <t>Risorse temporaneamente allocate all'esterno del Fondo</t>
  </si>
  <si>
    <t>SCHEDA UNIFICATA EX ART. 40 BIS, COMMA 3 DEL D.LGS. N.165/2001:</t>
  </si>
  <si>
    <t>SQUADRATURA 10</t>
  </si>
  <si>
    <t>"SPECIFICHE INFORMAZIONI SULLA CONTRATTAZIONE INTEGRATIVA"</t>
  </si>
  <si>
    <t>INCONGRUENZA 16</t>
  </si>
  <si>
    <t>MACROCATEGORIA: DIRIGENTI DI 2^ FASCIA</t>
  </si>
  <si>
    <t>Contatore</t>
  </si>
  <si>
    <t>GEN</t>
  </si>
  <si>
    <t>FONDO RELATIVO ALL'ANNO DI RILEVAZIONE / TEMPISTICA DELLA C.I.</t>
  </si>
  <si>
    <t>Cod_sez</t>
  </si>
  <si>
    <t>Cod_dom</t>
  </si>
  <si>
    <t>Tipo_dom</t>
  </si>
  <si>
    <t>GEN172</t>
  </si>
  <si>
    <t>FLAG</t>
  </si>
  <si>
    <t>L'amministrazione, alla data di compilazione/rettifica della presente scheda, ha contezza formale e certificata dall'organo di controllo del limite di spesa rappresentato dal fondo/i per la contrattazione integrativa dell'anno di rilevazione (S/N)?</t>
  </si>
  <si>
    <t>GEN207</t>
  </si>
  <si>
    <t>È prevista una certificazione disgiunta per le risorse (costituzione) e per gli impieghi (contratto integrativo) secondo quanto raccomandato dalla circolare RGS n. 25/2012 (S/N)?</t>
  </si>
  <si>
    <t>DATE</t>
  </si>
  <si>
    <t>GEN195</t>
  </si>
  <si>
    <t>INT</t>
  </si>
  <si>
    <t>Annualità di ritardo nella certificazione del fondo/i contrattazione integrativa alla compilazione/rettifica della presente scheda (0=almeno costituzione fondo/i anno rilevazione certif.; 1=almeno costituzione fondo/i anno precedente certif. ecc.)</t>
  </si>
  <si>
    <t>LEG</t>
  </si>
  <si>
    <t>ORG</t>
  </si>
  <si>
    <t>ORGANIZZAZIONE E INCARICHI</t>
  </si>
  <si>
    <t>ORG189</t>
  </si>
  <si>
    <t>Numero complessivo di funzioni dirigenziali di II^ fascia previste nell'ordinamento</t>
  </si>
  <si>
    <t>ORG268</t>
  </si>
  <si>
    <t>Numero di posizioni dirigenziali effettivamente coperte alla data del 31.12 dell'anno di rilevazione per la fascia più elevata</t>
  </si>
  <si>
    <t>ORG269</t>
  </si>
  <si>
    <t>Numero di posizioni dirigenziali effettivamente coperte alla data del 31.12 dell'anno di rilevazione per la fascia meno elevata</t>
  </si>
  <si>
    <t>ORG270</t>
  </si>
  <si>
    <t>Numero di posizioni dirigenziali effettivamente coperte alla data del 31.12 dell'anno di rilevazione per le restanti fasce</t>
  </si>
  <si>
    <t>ORG136</t>
  </si>
  <si>
    <t>ORG179</t>
  </si>
  <si>
    <t>ORG161</t>
  </si>
  <si>
    <t>ORG271</t>
  </si>
  <si>
    <t>Numero di posizioni dirigenziali effettivamente coperte alla data del 31.12 dell'anno di rilevazione con incarico ad interim</t>
  </si>
  <si>
    <t>ORG272</t>
  </si>
  <si>
    <t>PRD</t>
  </si>
  <si>
    <t>PRD137</t>
  </si>
  <si>
    <t>PRD115</t>
  </si>
  <si>
    <t>PRD159</t>
  </si>
  <si>
    <t>Le retribuzioni di risultato sono correlate alla valutazione della prestazione dei dirigenti (S/N)?</t>
  </si>
  <si>
    <t>PRD273</t>
  </si>
  <si>
    <t>Sono utilizzati indicatori di risultato attinenti all'Ufficio o all'Ente nel suo complesso per la valutazione della retribuzione di risultato (S/N)?</t>
  </si>
  <si>
    <t>PRD274</t>
  </si>
  <si>
    <t>Sono utilizzati giudizi del nucleo di valutazione o di altro analogo organismo per la valutazione della retribuzione di risultato (S/N)?</t>
  </si>
  <si>
    <t>INF</t>
  </si>
  <si>
    <t>INFORMAZIONI / CHIARIMENTI</t>
  </si>
  <si>
    <t>INF209</t>
  </si>
  <si>
    <t>Informazioni/chiarimenti da parte dell'Organo di controllo (max 1.500 caratteri)</t>
  </si>
  <si>
    <t>INF127</t>
  </si>
  <si>
    <t>Informazioni/chiarimenti da parte dell'Amministrazione (max 1.500 caratteri)</t>
  </si>
  <si>
    <t>MACROCATEGORIA: PERSONALE NON DIRIGENTE</t>
  </si>
  <si>
    <t>ORG333</t>
  </si>
  <si>
    <t>Numero totale di posizioni organizzative ai sensi dell'art. 26, c. 2 del Ccnl 17.5.2004 previste nell'anno di rilevazione</t>
  </si>
  <si>
    <t>ORG145</t>
  </si>
  <si>
    <t>Numero di posizioni organizzative effettivamente coperte alla data del 31.12 dell'anno di rilevazione per la fascia più elevata</t>
  </si>
  <si>
    <t>ORG160</t>
  </si>
  <si>
    <t>Numero di posizioni organizzative effettivamente coperte alla data del 31.12 dell'anno di rilevazione per la fascia meno elevata</t>
  </si>
  <si>
    <t>ORG154</t>
  </si>
  <si>
    <t>Numero di posizioni organizzative effettivamente coperte alla data del 31.12 dell'anno di rilevazione per le restanti fasce</t>
  </si>
  <si>
    <t>PEO</t>
  </si>
  <si>
    <t>PROGRESSIONI ECONOMICHE ORIZZONTALI A VALERE SUL FONDO DELL'ANNO DI RILEVAZIONE</t>
  </si>
  <si>
    <t>PEO334</t>
  </si>
  <si>
    <t>Ai fini della procedura selettiva per l'attribuzione delle PEO è stato osservato il requisito di cui all'art. 11, c. 2 del Ccnl 31.7.2009 (S/N)?</t>
  </si>
  <si>
    <t>PEO111</t>
  </si>
  <si>
    <t>Numero dei dipendenti che hanno concorso alle procedure per le PEO a valere sul fondo dell'anno di rilevazione</t>
  </si>
  <si>
    <t>PEO188</t>
  </si>
  <si>
    <t>Numero totale delle PEO effettuate a valere sul fondo dell'anno di rilevazione</t>
  </si>
  <si>
    <t>PEO119</t>
  </si>
  <si>
    <t>PEO266</t>
  </si>
  <si>
    <t>Le PEO riferite all'anno di rilevazione hanno rispettato il principio di non retrodatazione oltre il 1 gennaio dell'anno di conclusione del procedimento (S/N)?</t>
  </si>
  <si>
    <t>PEO133</t>
  </si>
  <si>
    <t>PRD164</t>
  </si>
  <si>
    <t>PRD210</t>
  </si>
  <si>
    <t>PRD162</t>
  </si>
  <si>
    <t>PRD287</t>
  </si>
  <si>
    <t>PRD134</t>
  </si>
  <si>
    <t>PARTITA IVA DELL'ENTE</t>
  </si>
  <si>
    <t>*</t>
  </si>
  <si>
    <t xml:space="preserve">CODICE FISCALE DELL'ENTE </t>
  </si>
  <si>
    <t>INDIRIZZO</t>
  </si>
  <si>
    <t xml:space="preserve">VIA </t>
  </si>
  <si>
    <t>N° Civico</t>
  </si>
  <si>
    <t>C.A.P.</t>
  </si>
  <si>
    <t>CITTA'                                                     PROV.</t>
  </si>
  <si>
    <t>Telelavoro/Smart working (**)
Personale indicato in T1</t>
  </si>
  <si>
    <t>ESONERI</t>
  </si>
  <si>
    <t>PERSONALE IN ASPETTATIVA</t>
  </si>
  <si>
    <t>R.I.A.</t>
  </si>
  <si>
    <t>PROGRESSIONE PER CLASSI E SCATTI/FASCE RETRIBUTIVE</t>
  </si>
  <si>
    <t>A031</t>
  </si>
  <si>
    <t>A032</t>
  </si>
  <si>
    <t xml:space="preserve">STIPENDIO </t>
  </si>
  <si>
    <t>Esoneri (OUT)
(Tab 3)</t>
  </si>
  <si>
    <t>Personale in aspettativa (OUT)
(Tab 3)</t>
  </si>
  <si>
    <t>Decurtazioni</t>
  </si>
  <si>
    <t>F02P</t>
  </si>
  <si>
    <t>F00P</t>
  </si>
  <si>
    <t>F01P</t>
  </si>
  <si>
    <t>Totale Decurtazioni</t>
  </si>
  <si>
    <t>TOTALE RISORSE CERTIFICATE</t>
  </si>
  <si>
    <t>TOTALE IMPIEGHI EROGATI</t>
  </si>
  <si>
    <t>Destinazioni effettivamente erogate a valere sul fondo dell'anno di riferimento</t>
  </si>
  <si>
    <t>Totale Destinazioni effettivamente erogate  a valere sul fondo anno corrente</t>
  </si>
  <si>
    <t>INCONGRUENZA 9</t>
  </si>
  <si>
    <t>GEN353</t>
  </si>
  <si>
    <t>Data di certificazione della sola costituzione del fondo/i specificamente riferita all'anno di rilevazione, da indicare solo in assenza di certificazione del contratto inttegrativo (art. 40-bis, c.1 del Dlgs 165/2001)</t>
  </si>
  <si>
    <t>GEN354</t>
  </si>
  <si>
    <t xml:space="preserve">Data di certificazione del solo contratto integrativo economico specificamente riferito al fondo/i dell'anno di rilevazione, sulla base di certificazione costituzione fondo effettuata in precedenza (art. 40-bis, c.1 del Dlgs 165/2001) </t>
  </si>
  <si>
    <t>GEN355</t>
  </si>
  <si>
    <t>Data di certificazione congiunta della costituzione del fondo e del contratto integrativo economico specificamente riferito al fondo/i dell'anno di rilevazione (art. 40-bis, c.1 del Dlgs 165/2001)</t>
  </si>
  <si>
    <t>LEG357</t>
  </si>
  <si>
    <t>U02I</t>
  </si>
  <si>
    <t>IN 9</t>
  </si>
  <si>
    <t>LSU/LPU/ASU(*)</t>
  </si>
  <si>
    <t>Personale assunto con procedure art. 20 D.Lgs.75/2017</t>
  </si>
  <si>
    <t>A41</t>
  </si>
  <si>
    <r>
      <t>Costituzione fondi per il trattamento accessorio</t>
    </r>
    <r>
      <rPr>
        <sz val="10"/>
        <rFont val="Arial"/>
        <family val="2"/>
      </rPr>
      <t xml:space="preserve"> </t>
    </r>
    <r>
      <rPr>
        <vertAlign val="superscript"/>
        <sz val="10"/>
        <rFont val="Arial"/>
        <family val="2"/>
      </rPr>
      <t>(*)</t>
    </r>
  </si>
  <si>
    <r>
      <t>Destinazione fondi per il trattamento accessorio</t>
    </r>
    <r>
      <rPr>
        <sz val="10"/>
        <rFont val="Arial"/>
        <family val="2"/>
      </rPr>
      <t xml:space="preserve"> </t>
    </r>
    <r>
      <rPr>
        <vertAlign val="superscript"/>
        <sz val="10"/>
        <rFont val="Arial"/>
        <family val="2"/>
      </rPr>
      <t>(*)</t>
    </r>
  </si>
  <si>
    <t>F01S</t>
  </si>
  <si>
    <r>
      <rPr>
        <vertAlign val="superscript"/>
        <sz val="8"/>
        <rFont val="Arial"/>
        <family val="2"/>
      </rPr>
      <t>(*)</t>
    </r>
    <r>
      <rPr>
        <sz val="8"/>
        <rFont val="Arial"/>
        <family val="2"/>
      </rPr>
      <t xml:space="preserve">  Tutti gli importi vanno indicati in euro e al netto degli oneri sociali (contributi ed IRAP) a carico del datore di lavoro</t>
    </r>
  </si>
  <si>
    <t>RISPETTO DI SPECIFICI LIMITI DI LEGGE</t>
  </si>
  <si>
    <t>Valore unitario su base annua della retribuzione di posizione previsto per la fascia più elevata (euro)</t>
  </si>
  <si>
    <t xml:space="preserve">Valore unitario su base annua della retribuzione di posizione previsto per la fascia meno elevata (euro) </t>
  </si>
  <si>
    <t>Valore unitario su base annua della retribuzione di posizione previsto per le restanti fasce (valore medio in euro)</t>
  </si>
  <si>
    <t>Valore medio su base annua della retribuzione per gli incarichi dirigenziali ad interim (risultato in euro)</t>
  </si>
  <si>
    <t>PERFORMANCE / RISULTATO</t>
  </si>
  <si>
    <t>Importo totale della retribuzione di risultato erogata a valere sul fondo dell'anno di rilevazione (euro)</t>
  </si>
  <si>
    <t>Importo totale della retribuzione di risultato non erogata a seguito della valutazione non piena con riferimento al fondo dell'anno di rilevazione (euro)</t>
  </si>
  <si>
    <t>LEG362</t>
  </si>
  <si>
    <t>Importo del limite di cui all'art. 9, comma 28 del decreto legge n. 78/2010 riferito all'anno corrente (euro)</t>
  </si>
  <si>
    <t>LEG364</t>
  </si>
  <si>
    <t>Importo del limite di cui all'art. 9, comma 28 del decreto legge n. 78/2010 utilizzato ai fini delle assunzioni effettuate nell'anno corrente ai sensi dell'art. 20, comma 3 del Dlgs 75/2017 (stipendio, accessorio e O.R. a carico dell'amministrazione)</t>
  </si>
  <si>
    <t>Valore unitario su base annua della retribuzione di posizione previsto per la fascia meno elevata (euro)</t>
  </si>
  <si>
    <t>Le PEO riferite all'anno di rilevazione sono riferite ad un numero limitato di dipendenti (cioè non superiori al 50% degli aventi diritto) ed operate con carattere di selettività secondo quanto previsto dall’art. 23 c. 2 del DLgs 150/2009 (S/N)?</t>
  </si>
  <si>
    <t>Importo delle risorse destinate alle PEO contrattate e certificate a valere sul fondo dell'anno di rilevazione (euro)</t>
  </si>
  <si>
    <t>Importo totale della produttività individuale erogata a valere sul fondo dell'anno di rilevazione (euro)</t>
  </si>
  <si>
    <t>Importo totale della produttività collettiva erogata a valere sul fondo dell'anno di rilevazione (euro)</t>
  </si>
  <si>
    <t>Importo totale della produttività non erogata a seguito della valutazione non piena con riferimento al fondo dell'anno di rilevazione (euro)</t>
  </si>
  <si>
    <t>Importo totale della retribuzione di risultato riferita ad incarichi di posizioni organizzative, alte professionalità ecc. erogato a valere sull'anno di rilevazione (euro)</t>
  </si>
  <si>
    <t>Importo totale della retribuzione di risultato relativo ad incarichi di posizioni organizzative, alte professionalità ecc. non erogato a seguito della valutazione non piena con riferimento all'anno di rilevazione (euro)</t>
  </si>
  <si>
    <t>Personale assunto con procedure Art. 35, c.3-Bis, DLGS 165/01</t>
  </si>
  <si>
    <t>Licenziamenti disposti dall’ente</t>
  </si>
  <si>
    <t>IN 17</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</si>
  <si>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</si>
  <si>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</si>
  <si>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</si>
  <si>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</si>
  <si>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si</t>
  </si>
  <si>
    <t>no</t>
  </si>
  <si>
    <t>Importo del limite 2016 riferito alla presente macrocategoria come certificato dall'organo di controllo in sede di validazione del fondo/i dell'anno corrente (euro)</t>
  </si>
  <si>
    <t>LEG398</t>
  </si>
  <si>
    <t>Totale voci della tabella 15 della presente macro-categoria non rilevanti ai fini della verifica del limite art 23 c 2 Dlgs 75/2017 (euro)</t>
  </si>
  <si>
    <t>LEG397</t>
  </si>
  <si>
    <t>Importo del limite di cui all'art. 23 c. 2 Dlgs 75/2017 riferito alla retribuzione accessoria complessiva dell'Amministrazione per l'anno corrente (non dirigenti, P.O., dirigenti, ecc., euro)</t>
  </si>
  <si>
    <t xml:space="preserve">Fondo 2004 cert org contr. / Parte fissa (art1 c189 L266/05) </t>
  </si>
  <si>
    <t>Incrementi ccnl 04-05 (art. 4 c. 1 alinea 2 e 3)</t>
  </si>
  <si>
    <t>Incrementi ccnl 06-09 (art. 25 c. 1)</t>
  </si>
  <si>
    <t>Incrementi ccnl 08-09 (art. 4 c. 1)</t>
  </si>
  <si>
    <t>Ria pers. cessato base annua (art.51 c. 4 p. 1 ccnl 02-05)</t>
  </si>
  <si>
    <t>Nuovi servizi o riorg. - Stabile (art. 51 c. 8 ccnl 02-05)</t>
  </si>
  <si>
    <t xml:space="preserve">Altre risorse fisse con carattere di certezza e stabilità </t>
  </si>
  <si>
    <t>Art 43 L 449/1997 - Entr. conto terzi o utenza o sponsor.</t>
  </si>
  <si>
    <t>Art 43 L 449/1997 - Risparmi di gestione</t>
  </si>
  <si>
    <t>Ris. da terzi per incar. agg.vi (art 51 c 3 l. a ccnl 02-05)</t>
  </si>
  <si>
    <t>Spec. disp. di legge o reg.ti (art. 51 c. 3 l. d ccnl 02-05)</t>
  </si>
  <si>
    <t>Ria cess. anno prec. Acc. (art. 51 c. 4 pp. 2-3 ccnl 02-05)</t>
  </si>
  <si>
    <t>Ris. dirigenti di prestito (art. 51 c. 7 ccnl 02-05)</t>
  </si>
  <si>
    <t>Emerg. o straord. necessità (artA. 51 c. 9 ccnl 02-05)</t>
  </si>
  <si>
    <t>Altre risorse variabili</t>
  </si>
  <si>
    <t xml:space="preserve">Somme non utilizzate fondo anno precedente </t>
  </si>
  <si>
    <t xml:space="preserve">Art 1 c 189 L 266/05 - Dec. fondo rispetto limite 2004-10% </t>
  </si>
  <si>
    <t>Art 1 c 456 L147/2013 - Descurtazione permanente</t>
  </si>
  <si>
    <t xml:space="preserve">Art 23 c 2 DLGS 75/2017 - Dec. fondo rispetto limite 2016 </t>
  </si>
  <si>
    <t xml:space="preserve">Art 40 c 3-q DLGS 165/2001 - Dec. anno per piani di recup. </t>
  </si>
  <si>
    <t>Altre decurtazioni</t>
  </si>
  <si>
    <t xml:space="preserve">Retribuzione di posizione - Parte fissa </t>
  </si>
  <si>
    <t>Retribuzione di posizione - Parte variabile</t>
  </si>
  <si>
    <t xml:space="preserve">Restribuzione di risultato </t>
  </si>
  <si>
    <t>Restribuzione di risultato  (onnicomprensività)</t>
  </si>
  <si>
    <t xml:space="preserve">Altri istituti non compresi fra i precedenti </t>
  </si>
  <si>
    <t>Incrementi ccnl 04-05 (art. 7 c. 1 alinea 2 e 3)</t>
  </si>
  <si>
    <t>Incrementi ccnl 06-09 (ART. 28 C. 1)</t>
  </si>
  <si>
    <t>Incrementi ccnl 08-09 (art. 7 c. 1)</t>
  </si>
  <si>
    <t>Ria pers. cessato misura intera (art58 c4 p1 ccnl02-05)</t>
  </si>
  <si>
    <t>Nuovi serv. o riorg. - Stab (art 58 c 8 ccnl 02-05)</t>
  </si>
  <si>
    <t>Spec. Disp. Di legge o reg.ti (art. 58 c. 3 l. b ccnl 02-05)</t>
  </si>
  <si>
    <t>Magg. entr. o ec. gest. (art 58 c. 3 l. c ccnl 02-05)</t>
  </si>
  <si>
    <t>Ris. da terzi incarichi agg.vi (art.58 c. 3 l. d ccnl 02-05)</t>
  </si>
  <si>
    <t>Rateo ria cess anno prec. acc. (art 58 c 4 pp 2-3 ccnl02-05)</t>
  </si>
  <si>
    <t>Ris. dirigenti di prestito (art. 58 c. 7 ccnl 02-05)</t>
  </si>
  <si>
    <t>Emerg. o straord. necessità (art. 58 c. 9 ccnl 02-05)</t>
  </si>
  <si>
    <t xml:space="preserve">Art 16 cc 4-5-6 DL 98/11 - Risp. Piani razionalizzazione </t>
  </si>
  <si>
    <t>Fondo 2004 cert org contr. / Parte fissa (art1 c189 L266/05)</t>
  </si>
  <si>
    <t>Incrementi ccnl 04-05 (art. 4)</t>
  </si>
  <si>
    <t>Incrementi ccnl 06-09 (art. 26 cc. 1,2)</t>
  </si>
  <si>
    <t>Ria pers. cess. base annua (art.82 c.2 al. 5 p.3 ccnl 02-05)</t>
  </si>
  <si>
    <t>Nuovi serv. incr. do - Stab (art. 82 c. 6 ccnl 02-05)</t>
  </si>
  <si>
    <t>Risorse P.O. cessati e flessibilità (art.83 c. 4 ccnl 02-05)</t>
  </si>
  <si>
    <t>Ris. fasce cess. o pass. area (art. 26 c. 4 p. 1 ccnl 06-09)</t>
  </si>
  <si>
    <t>Ind. amm. pers. cess. netta (art. 26 c. 4 p. 2 ccnl 06-09)</t>
  </si>
  <si>
    <t>Rec. tratt. fond.le netto cess. (art. 28 c. 5 ccnl 06-09)</t>
  </si>
  <si>
    <t>Risp. di gest. spese pers. (art. 82 c. 2 al. 1 ccnl 02-05)</t>
  </si>
  <si>
    <t>Spec. disp. normative (art. 82 c. 2 al. 2 ccnl 02-05)</t>
  </si>
  <si>
    <t>Disp. legge/reg./atti amm. (art. 82 c. 2 al. 4 ccnl 02-05)</t>
  </si>
  <si>
    <t>Ria cess. anno prec. acc. (art. 82 c. 2 al 5 p 2 ccnl 02-05)</t>
  </si>
  <si>
    <t>Ris. personale di prestito (art. 82 c. 5 ccnl 02-05)</t>
  </si>
  <si>
    <t>Nuovi serv. incr. do - Var (art. 82 c. 6 ccnl 02-05)</t>
  </si>
  <si>
    <t xml:space="preserve">Art 16 cc 4-5-6 DL 98/11 - Risp. piani razionalizzazione </t>
  </si>
  <si>
    <t>Decurtazione per progr. orizz. (art. 83 c. 4 ccnl 02-05)</t>
  </si>
  <si>
    <t>Decurtazione per pos. org. e prof.li (art.83 c.4 ccnl 02-05)</t>
  </si>
  <si>
    <t>Decurt defin progr vert I-II area (art.98 c.2 ccnl 02-05)</t>
  </si>
  <si>
    <t>Decurt defin stabilizz tratt fond.le (art 26 c 3 ccnl06-09)</t>
  </si>
  <si>
    <t>Svil ec PO fless art83 c 4 p 2 ccnl 02-05 - Risorse</t>
  </si>
  <si>
    <t xml:space="preserve">Specifico compenso accessorio presidenza </t>
  </si>
  <si>
    <t>Maggiorazione retr. posizione PO per valutazione positiva</t>
  </si>
  <si>
    <t xml:space="preserve">Indennità di responsabilità, turni, rischio, disagio ecc. </t>
  </si>
  <si>
    <t>Mobilità</t>
  </si>
  <si>
    <t>Flessibilità tra profili</t>
  </si>
  <si>
    <t>Produttività / Performance collettiva</t>
  </si>
  <si>
    <t xml:space="preserve">Produttività / Performance individuale </t>
  </si>
  <si>
    <t>Altri istituti non compresi fra i precedenti</t>
  </si>
  <si>
    <t>Svil ec PO fless art83 c 4 p 2 ccnl 02-05-Valore anno corrente</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</si>
</sst>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Red]\-&quot;L.&quot;\ #,##0"/>
    <numFmt numFmtId="179" formatCode="General_)"/>
    <numFmt numFmtId="180" formatCode="00000"/>
    <numFmt numFmtId="181" formatCode="#,##0.000"/>
    <numFmt numFmtId="182" formatCode="#,##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0.0%"/>
    <numFmt numFmtId="188" formatCode="#,##0.0;[Red]\-#,##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
    <numFmt numFmtId="197" formatCode="&quot;L.&quot;\ #,##0;\-&quot;L.&quot;\ #,##0"/>
    <numFmt numFmtId="198" formatCode="&quot;L.&quot;\ #,##0.00;\-&quot;L.&quot;\ #,##0.00"/>
    <numFmt numFmtId="199" formatCode="&quot;L.&quot;\ #,##0.00;[Red]\-&quot;L.&quot;\ #,##0.00"/>
    <numFmt numFmtId="200" formatCode="_-&quot;L.&quot;\ * #,##0_-;\-&quot;L.&quot;\ * #,##0_-;_-&quot;L.&quot;\ * &quot;-&quot;_-;_-@_-"/>
    <numFmt numFmtId="201" formatCode="_-&quot;L.&quot;\ * #,##0.00_-;\-&quot;L.&quot;\ * #,##0.00_-;_-&quot;L.&quot;\ * &quot;-&quot;??_-;_-@_-"/>
    <numFmt numFmtId="202" formatCode="d\ mmmm\ yyyy"/>
    <numFmt numFmtId="203" formatCode="[$€]\ #,##0;[Red]\-[$€]\ #,##0"/>
    <numFmt numFmtId="204" formatCode=";;;"/>
    <numFmt numFmtId="205" formatCode="0.0"/>
    <numFmt numFmtId="206" formatCode="#,###"/>
    <numFmt numFmtId="207" formatCode="#,###;[Red]\-#,###"/>
    <numFmt numFmtId="208" formatCode="[$-410]dddd\ d\ mmmm\ yyyy"/>
    <numFmt numFmtId="209" formatCode="h\.mm\.ss"/>
    <numFmt numFmtId="210" formatCode="_-* #,##0.0_-;\-* #,##0.0_-;_-* &quot;-&quot;??_-;_-@_-"/>
    <numFmt numFmtId="211" formatCode="_-* #,##0_-;\-* #,##0_-;_-* &quot;-&quot;??_-;_-@_-"/>
    <numFmt numFmtId="212" formatCode="#,##0;\-#,##0;&quot; &quot;"/>
    <numFmt numFmtId="213" formatCode="#,##0.00;\-#,##0.00;&quot; &quot;"/>
    <numFmt numFmtId="214" formatCode="#,###.00;\-#,###.00;;"/>
    <numFmt numFmtId="215" formatCode="#,##0.000;[Red]\-#,##0.000"/>
    <numFmt numFmtId="216" formatCode="&quot;Attivo&quot;;&quot;Attivo&quot;;&quot;Inattivo&quot;"/>
    <numFmt numFmtId="217" formatCode="yyyy"/>
  </numFmts>
  <fonts count="166">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8"/>
      <name val="MS Serif"/>
      <family val="1"/>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b/>
      <sz val="8"/>
      <color indexed="10"/>
      <name val="Arial"/>
      <family val="2"/>
    </font>
    <font>
      <i/>
      <sz val="8"/>
      <name val="Helv"/>
      <family val="0"/>
    </font>
    <font>
      <b/>
      <i/>
      <sz val="12"/>
      <name val="Arial"/>
      <family val="2"/>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b/>
      <sz val="16"/>
      <name val="Arial"/>
      <family val="2"/>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11"/>
      <name val="Courier"/>
      <family val="3"/>
    </font>
    <font>
      <b/>
      <sz val="10"/>
      <color indexed="10"/>
      <name val="Arial"/>
      <family val="2"/>
    </font>
    <font>
      <b/>
      <sz val="14"/>
      <color indexed="10"/>
      <name val="Arial"/>
      <family val="2"/>
    </font>
    <font>
      <b/>
      <sz val="8"/>
      <color indexed="10"/>
      <name val="Courier"/>
      <family val="3"/>
    </font>
    <font>
      <b/>
      <i/>
      <sz val="13"/>
      <color indexed="8"/>
      <name val="Arial"/>
      <family val="2"/>
    </font>
    <font>
      <b/>
      <sz val="13"/>
      <color indexed="10"/>
      <name val="Arial"/>
      <family val="2"/>
    </font>
    <font>
      <b/>
      <i/>
      <sz val="9"/>
      <name val="Arial"/>
      <family val="2"/>
    </font>
    <font>
      <sz val="8"/>
      <name val="Trebuchet MS"/>
      <family val="2"/>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b/>
      <sz val="18"/>
      <color indexed="8"/>
      <name val="Arial"/>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i/>
      <sz val="10"/>
      <name val="Arial"/>
      <family val="2"/>
    </font>
    <font>
      <i/>
      <sz val="8.2"/>
      <name val="Arial"/>
      <family val="2"/>
    </font>
    <font>
      <b/>
      <sz val="9"/>
      <color indexed="48"/>
      <name val="Courier"/>
      <family val="3"/>
    </font>
    <font>
      <u val="single"/>
      <sz val="8"/>
      <name val="Helv"/>
      <family val="0"/>
    </font>
    <font>
      <u val="single"/>
      <sz val="10"/>
      <color indexed="12"/>
      <name val="Arial"/>
      <family val="2"/>
    </font>
    <font>
      <sz val="7"/>
      <name val="Helv"/>
      <family val="0"/>
    </font>
    <font>
      <b/>
      <sz val="7"/>
      <name val="Helv"/>
      <family val="0"/>
    </font>
    <font>
      <b/>
      <sz val="16"/>
      <name val="Times New Roman"/>
      <family val="1"/>
    </font>
    <font>
      <i/>
      <sz val="10"/>
      <name val="MS Serif"/>
      <family val="1"/>
    </font>
    <font>
      <b/>
      <sz val="14"/>
      <name val="Arial"/>
      <family val="2"/>
    </font>
    <font>
      <b/>
      <sz val="8"/>
      <color indexed="8"/>
      <name val="Arial"/>
      <family val="2"/>
    </font>
    <font>
      <u val="single"/>
      <sz val="12"/>
      <name val="Arial"/>
      <family val="2"/>
    </font>
    <font>
      <u val="single"/>
      <sz val="8"/>
      <name val="Arial"/>
      <family val="2"/>
    </font>
    <font>
      <u val="single"/>
      <sz val="13"/>
      <name val="Arial"/>
      <family val="2"/>
    </font>
    <font>
      <u val="single"/>
      <sz val="11"/>
      <name val="Arial"/>
      <family val="2"/>
    </font>
    <font>
      <sz val="8"/>
      <name val="Comic Sans MS"/>
      <family val="4"/>
    </font>
    <font>
      <u val="single"/>
      <sz val="9"/>
      <color indexed="12"/>
      <name val="Arial"/>
      <family val="2"/>
    </font>
    <font>
      <b/>
      <sz val="18"/>
      <name val="Arial"/>
      <family val="2"/>
    </font>
    <font>
      <vertAlign val="superscript"/>
      <sz val="10"/>
      <name val="Arial"/>
      <family val="2"/>
    </font>
    <font>
      <vertAlign val="superscript"/>
      <sz val="8"/>
      <name val="Arial"/>
      <family val="2"/>
    </font>
    <font>
      <sz val="2.25"/>
      <color indexed="8"/>
      <name val="Arial"/>
      <family val="0"/>
    </font>
    <font>
      <sz val="7"/>
      <color indexed="8"/>
      <name val="Arial"/>
      <family val="0"/>
    </font>
    <font>
      <sz val="12"/>
      <color indexed="8"/>
      <name val="Times New Roman"/>
      <family val="2"/>
    </font>
    <font>
      <sz val="11"/>
      <color indexed="8"/>
      <name val="Calibri"/>
      <family val="2"/>
    </font>
    <font>
      <sz val="12"/>
      <color indexed="8"/>
      <name val="Calibri"/>
      <family val="2"/>
    </font>
    <font>
      <b/>
      <sz val="8"/>
      <color indexed="10"/>
      <name val="Helv"/>
      <family val="0"/>
    </font>
    <font>
      <b/>
      <sz val="12"/>
      <color indexed="9"/>
      <name val="Arial"/>
      <family val="2"/>
    </font>
    <font>
      <sz val="8"/>
      <color indexed="9"/>
      <name val="Arial"/>
      <family val="2"/>
    </font>
    <font>
      <sz val="18"/>
      <color indexed="8"/>
      <name val="Arial"/>
      <family val="2"/>
    </font>
    <font>
      <sz val="8"/>
      <color indexed="8"/>
      <name val="Arial"/>
      <family val="2"/>
    </font>
    <font>
      <sz val="16"/>
      <color indexed="8"/>
      <name val="Arial"/>
      <family val="2"/>
    </font>
    <font>
      <sz val="11"/>
      <color indexed="8"/>
      <name val="Arial"/>
      <family val="2"/>
    </font>
    <font>
      <sz val="12"/>
      <color indexed="8"/>
      <name val="Arial"/>
      <family val="2"/>
    </font>
    <font>
      <i/>
      <sz val="18"/>
      <color indexed="8"/>
      <name val="Arial"/>
      <family val="2"/>
    </font>
    <font>
      <i/>
      <sz val="10"/>
      <color indexed="8"/>
      <name val="Arial"/>
      <family val="2"/>
    </font>
    <font>
      <sz val="10"/>
      <color indexed="8"/>
      <name val="Arial"/>
      <family val="2"/>
    </font>
    <font>
      <sz val="9"/>
      <color indexed="8"/>
      <name val="Arial"/>
      <family val="2"/>
    </font>
    <font>
      <b/>
      <sz val="12"/>
      <color indexed="8"/>
      <name val="Arial"/>
      <family val="2"/>
    </font>
    <font>
      <b/>
      <sz val="9"/>
      <color indexed="8"/>
      <name val="Arial"/>
      <family val="2"/>
    </font>
    <font>
      <b/>
      <sz val="10"/>
      <color indexed="8"/>
      <name val="Courier"/>
      <family val="3"/>
    </font>
    <font>
      <sz val="10"/>
      <color indexed="9"/>
      <name val="Courier"/>
      <family val="3"/>
    </font>
    <font>
      <sz val="10"/>
      <color indexed="9"/>
      <name val="Arial"/>
      <family val="2"/>
    </font>
    <font>
      <b/>
      <sz val="9"/>
      <color indexed="10"/>
      <name val="Arial"/>
      <family val="2"/>
    </font>
    <font>
      <b/>
      <sz val="10"/>
      <color indexed="10"/>
      <name val="Helv"/>
      <family val="0"/>
    </font>
    <font>
      <b/>
      <i/>
      <sz val="12"/>
      <color indexed="8"/>
      <name val="Arial"/>
      <family val="2"/>
    </font>
    <font>
      <b/>
      <sz val="18"/>
      <color indexed="10"/>
      <name val="Times New Roman"/>
      <family val="1"/>
    </font>
    <font>
      <sz val="8"/>
      <color indexed="10"/>
      <name val="Helv"/>
      <family val="0"/>
    </font>
    <font>
      <sz val="8"/>
      <name val="Segoe UI"/>
      <family val="2"/>
    </font>
    <font>
      <sz val="12"/>
      <color theme="1"/>
      <name val="Times New Roman"/>
      <family val="2"/>
    </font>
    <font>
      <sz val="11"/>
      <color theme="1"/>
      <name val="Calibri"/>
      <family val="2"/>
    </font>
    <font>
      <sz val="12"/>
      <color theme="1"/>
      <name val="Calibri"/>
      <family val="2"/>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8"/>
      <color theme="1"/>
      <name val="Arial"/>
      <family val="2"/>
    </font>
    <font>
      <sz val="8"/>
      <color theme="1"/>
      <name val="Arial"/>
      <family val="2"/>
    </font>
    <font>
      <sz val="16"/>
      <color theme="1"/>
      <name val="Arial"/>
      <family val="2"/>
    </font>
    <font>
      <sz val="11"/>
      <color theme="1"/>
      <name val="Arial"/>
      <family val="2"/>
    </font>
    <font>
      <sz val="12"/>
      <color theme="1"/>
      <name val="Arial"/>
      <family val="2"/>
    </font>
    <font>
      <i/>
      <sz val="18"/>
      <color theme="1"/>
      <name val="Arial"/>
      <family val="2"/>
    </font>
    <font>
      <i/>
      <sz val="10"/>
      <color theme="1"/>
      <name val="Arial"/>
      <family val="2"/>
    </font>
    <font>
      <sz val="10"/>
      <color theme="1"/>
      <name val="Arial"/>
      <family val="2"/>
    </font>
    <font>
      <sz val="9"/>
      <color theme="1"/>
      <name val="Arial"/>
      <family val="2"/>
    </font>
    <font>
      <b/>
      <sz val="12"/>
      <color rgb="FFFF0000"/>
      <name val="Arial"/>
      <family val="2"/>
    </font>
    <font>
      <b/>
      <sz val="12"/>
      <color theme="1"/>
      <name val="Arial"/>
      <family val="2"/>
    </font>
    <font>
      <b/>
      <sz val="9"/>
      <color theme="1"/>
      <name val="Arial"/>
      <family val="2"/>
    </font>
    <font>
      <b/>
      <sz val="10"/>
      <color theme="1"/>
      <name val="Courier"/>
      <family val="3"/>
    </font>
    <font>
      <sz val="10"/>
      <color theme="0"/>
      <name val="Courier"/>
      <family val="3"/>
    </font>
    <font>
      <sz val="8"/>
      <color theme="0"/>
      <name val="Helv"/>
      <family val="0"/>
    </font>
    <font>
      <sz val="10"/>
      <color theme="0"/>
      <name val="Arial"/>
      <family val="2"/>
    </font>
    <font>
      <b/>
      <sz val="9"/>
      <color rgb="FFFF0000"/>
      <name val="Arial"/>
      <family val="2"/>
    </font>
    <font>
      <b/>
      <sz val="10"/>
      <color rgb="FFFF0000"/>
      <name val="Helv"/>
      <family val="0"/>
    </font>
    <font>
      <b/>
      <i/>
      <sz val="12"/>
      <color theme="1"/>
      <name val="Arial"/>
      <family val="2"/>
    </font>
    <font>
      <b/>
      <sz val="18"/>
      <color rgb="FFFF0000"/>
      <name val="Times New Roman"/>
      <family val="1"/>
    </font>
    <font>
      <sz val="8"/>
      <color rgb="FFFF0000"/>
      <name val="Helv"/>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gray0625">
        <fgColor indexed="26"/>
        <bgColor indexed="26"/>
      </patternFill>
    </fill>
    <fill>
      <patternFill patternType="gray0625"/>
    </fill>
    <fill>
      <patternFill patternType="solid">
        <fgColor theme="0" tint="-0.04997999966144562"/>
        <bgColor indexed="64"/>
      </patternFill>
    </fill>
    <fill>
      <patternFill patternType="solid">
        <fgColor theme="0"/>
        <bgColor indexed="64"/>
      </patternFill>
    </fill>
  </fills>
  <borders count="17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style="thin"/>
      <top>
        <color indexed="63"/>
      </top>
      <bottom style="double"/>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thin"/>
      <right>
        <color indexed="63"/>
      </right>
      <top>
        <color indexed="63"/>
      </top>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medium"/>
      <right>
        <color indexed="63"/>
      </right>
      <top>
        <color indexed="63"/>
      </top>
      <bottom style="double"/>
    </border>
    <border>
      <left style="thin"/>
      <right style="thin"/>
      <top style="thin"/>
      <bottom style="thin"/>
    </border>
    <border>
      <left>
        <color indexed="63"/>
      </left>
      <right style="medium"/>
      <top style="medium"/>
      <bottom style="double"/>
    </border>
    <border>
      <left>
        <color indexed="63"/>
      </left>
      <right style="double"/>
      <top style="double"/>
      <bottom>
        <color indexed="63"/>
      </botto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color indexed="63"/>
      </left>
      <right>
        <color indexed="63"/>
      </right>
      <top style="double"/>
      <bottom>
        <color indexed="63"/>
      </botto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style="thin"/>
      <top style="thin"/>
      <bottom style="double"/>
    </border>
    <border>
      <left style="thin"/>
      <right style="thin"/>
      <top style="thin"/>
      <bottom style="double"/>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double"/>
      <right>
        <color indexed="63"/>
      </right>
      <top style="thin"/>
      <bottom style="thin"/>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color indexed="63"/>
      </left>
      <right style="double"/>
      <top style="thin"/>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color indexed="63"/>
      </left>
      <right style="thin"/>
      <top>
        <color indexed="63"/>
      </top>
      <bottom>
        <color indexed="63"/>
      </bottom>
    </border>
    <border>
      <left>
        <color indexed="63"/>
      </left>
      <right style="thin"/>
      <top>
        <color indexed="63"/>
      </top>
      <bottom style="medium"/>
    </border>
    <border>
      <left/>
      <right/>
      <top style="thin"/>
      <bottom/>
    </border>
    <border>
      <left>
        <color indexed="63"/>
      </left>
      <right>
        <color indexed="63"/>
      </right>
      <top style="thin"/>
      <bottom style="thin"/>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style="thin"/>
      <right style="medium"/>
      <top style="thin"/>
      <bottom style="medium"/>
    </border>
    <border>
      <left style="medium"/>
      <right style="medium"/>
      <top style="double"/>
      <bottom>
        <color indexed="63"/>
      </bottom>
    </border>
    <border>
      <left style="thin"/>
      <right style="medium"/>
      <top>
        <color indexed="63"/>
      </top>
      <bottom style="medium"/>
    </border>
    <border>
      <left style="thin"/>
      <right>
        <color indexed="63"/>
      </right>
      <top style="medium"/>
      <bottom style="medium"/>
    </border>
    <border>
      <left style="medium"/>
      <right style="double"/>
      <top style="double"/>
      <bottom>
        <color indexed="63"/>
      </bottom>
    </border>
    <border>
      <left style="medium"/>
      <right style="double"/>
      <top>
        <color indexed="63"/>
      </top>
      <bottom style="double"/>
    </border>
    <border>
      <left>
        <color indexed="63"/>
      </left>
      <right>
        <color indexed="63"/>
      </right>
      <top style="thin"/>
      <bottom style="medium"/>
    </border>
    <border>
      <left style="thin"/>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style="medium"/>
      <right style="medium"/>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style="medium"/>
    </border>
    <border>
      <left style="thin"/>
      <right style="medium"/>
      <top>
        <color indexed="63"/>
      </top>
      <bottom>
        <color indexed="63"/>
      </bottom>
    </border>
    <border>
      <left style="medium"/>
      <right style="medium"/>
      <top style="thin"/>
      <bottom>
        <color indexed="63"/>
      </bottom>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6" fillId="16" borderId="1" applyNumberFormat="0" applyAlignment="0" applyProtection="0"/>
    <xf numFmtId="0" fontId="67" fillId="0" borderId="2" applyNumberFormat="0" applyFill="0" applyAlignment="0" applyProtection="0"/>
    <xf numFmtId="0" fontId="68"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1" borderId="0" applyNumberFormat="0" applyBorder="0" applyAlignment="0" applyProtection="0"/>
    <xf numFmtId="203" fontId="0" fillId="0" borderId="0" applyFont="0" applyFill="0" applyBorder="0" applyAlignment="0" applyProtection="0"/>
    <xf numFmtId="0" fontId="69" fillId="7" borderId="1" applyNumberFormat="0" applyAlignment="0" applyProtection="0"/>
    <xf numFmtId="0" fontId="137" fillId="0" borderId="0" applyNumberFormat="0" applyBorder="0" applyAlignment="0">
      <protection/>
    </xf>
    <xf numFmtId="40" fontId="4" fillId="0" borderId="0" applyFont="0" applyFill="0" applyBorder="0" applyAlignment="0" applyProtection="0"/>
    <xf numFmtId="41" fontId="51"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40" fontId="4" fillId="0" borderId="0" applyFont="0" applyFill="0" applyBorder="0" applyAlignment="0" applyProtection="0"/>
    <xf numFmtId="0" fontId="70" fillId="22" borderId="0" applyNumberFormat="0" applyBorder="0" applyAlignment="0" applyProtection="0"/>
    <xf numFmtId="0" fontId="0" fillId="0" borderId="0">
      <alignment/>
      <protection/>
    </xf>
    <xf numFmtId="0" fontId="104"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37" fillId="0" borderId="0">
      <alignment/>
      <protection/>
    </xf>
    <xf numFmtId="0" fontId="138" fillId="0" borderId="0">
      <alignment/>
      <protection/>
    </xf>
    <xf numFmtId="0" fontId="138" fillId="0" borderId="0">
      <alignment/>
      <protection/>
    </xf>
    <xf numFmtId="0" fontId="137" fillId="0" borderId="0">
      <alignment/>
      <protection/>
    </xf>
    <xf numFmtId="0" fontId="0" fillId="0" borderId="0">
      <alignment/>
      <protection/>
    </xf>
    <xf numFmtId="0" fontId="138" fillId="0" borderId="0">
      <alignment/>
      <protection/>
    </xf>
    <xf numFmtId="0" fontId="104" fillId="0" borderId="0">
      <alignment/>
      <protection/>
    </xf>
    <xf numFmtId="0" fontId="137" fillId="0" borderId="0">
      <alignment/>
      <protection/>
    </xf>
    <xf numFmtId="0" fontId="17" fillId="0" borderId="0">
      <alignment/>
      <protection/>
    </xf>
    <xf numFmtId="0" fontId="139" fillId="0" borderId="0">
      <alignment/>
      <protection/>
    </xf>
    <xf numFmtId="0" fontId="137" fillId="0" borderId="0">
      <alignment/>
      <protection/>
    </xf>
    <xf numFmtId="0" fontId="138" fillId="0" borderId="0">
      <alignment/>
      <protection/>
    </xf>
    <xf numFmtId="0" fontId="0" fillId="0" borderId="0">
      <alignment/>
      <protection/>
    </xf>
    <xf numFmtId="0" fontId="0" fillId="0" borderId="0">
      <alignment/>
      <protection/>
    </xf>
    <xf numFmtId="0" fontId="64" fillId="0" borderId="0">
      <alignment/>
      <protection/>
    </xf>
    <xf numFmtId="179" fontId="35" fillId="0" borderId="0">
      <alignment/>
      <protection/>
    </xf>
    <xf numFmtId="0" fontId="3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64" fillId="23" borderId="4" applyNumberFormat="0" applyFont="0" applyAlignment="0" applyProtection="0"/>
    <xf numFmtId="0" fontId="71"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 borderId="0" applyNumberFormat="0" applyBorder="0" applyAlignment="0" applyProtection="0"/>
    <xf numFmtId="0" fontId="80" fillId="4" borderId="0" applyNumberFormat="0" applyBorder="0" applyAlignment="0" applyProtection="0"/>
    <xf numFmtId="178" fontId="4" fillId="0" borderId="0" applyFont="0" applyFill="0" applyBorder="0" applyAlignment="0" applyProtection="0"/>
    <xf numFmtId="200" fontId="51" fillId="0" borderId="0" applyFont="0" applyFill="0" applyBorder="0" applyAlignment="0" applyProtection="0"/>
    <xf numFmtId="178" fontId="4" fillId="0" borderId="0" applyFont="0" applyFill="0" applyBorder="0" applyAlignment="0" applyProtection="0"/>
  </cellStyleXfs>
  <cellXfs count="1479">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9" fillId="0" borderId="0" xfId="0" applyFont="1" applyBorder="1" applyAlignment="1" applyProtection="1">
      <alignment horizontal="right" vertical="center"/>
      <protection/>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lignment horizontal="centerContinuous"/>
    </xf>
    <xf numFmtId="0" fontId="6" fillId="0" borderId="14" xfId="0" applyFont="1" applyFill="1" applyBorder="1" applyAlignment="1" applyProtection="1">
      <alignment horizontal="center"/>
      <protection/>
    </xf>
    <xf numFmtId="0" fontId="8" fillId="0" borderId="15" xfId="0" applyFont="1" applyFill="1" applyBorder="1" applyAlignment="1" applyProtection="1">
      <alignment horizontal="centerContinuous" vertical="center"/>
      <protection/>
    </xf>
    <xf numFmtId="0" fontId="9" fillId="0" borderId="16" xfId="0" applyFont="1" applyFill="1" applyBorder="1" applyAlignment="1" applyProtection="1">
      <alignment horizontal="right" vertical="center"/>
      <protection/>
    </xf>
    <xf numFmtId="0" fontId="15" fillId="0" borderId="17" xfId="0" applyFont="1" applyFill="1" applyBorder="1" applyAlignment="1">
      <alignment horizontal="center"/>
    </xf>
    <xf numFmtId="0" fontId="9" fillId="0" borderId="18" xfId="0" applyFont="1" applyFill="1" applyBorder="1" applyAlignment="1" applyProtection="1">
      <alignment horizontal="centerContinuous" vertical="center" wrapText="1"/>
      <protection/>
    </xf>
    <xf numFmtId="0" fontId="9" fillId="0" borderId="19" xfId="0" applyFont="1" applyFill="1" applyBorder="1" applyAlignment="1" applyProtection="1">
      <alignment horizontal="centerContinuous" vertical="center"/>
      <protection/>
    </xf>
    <xf numFmtId="0" fontId="9" fillId="0" borderId="20" xfId="0" applyFont="1" applyFill="1" applyBorder="1" applyAlignment="1">
      <alignment horizontal="centerContinuous" vertical="center"/>
    </xf>
    <xf numFmtId="0" fontId="9" fillId="0" borderId="19" xfId="0" applyFont="1" applyFill="1" applyBorder="1" applyAlignment="1" applyProtection="1">
      <alignment horizontal="centerContinuous" vertical="center" wrapText="1"/>
      <protection/>
    </xf>
    <xf numFmtId="0" fontId="6" fillId="0" borderId="2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0" xfId="0" applyFont="1" applyAlignment="1">
      <alignment/>
    </xf>
    <xf numFmtId="0" fontId="14" fillId="0" borderId="23" xfId="0" applyFont="1" applyFill="1" applyBorder="1" applyAlignment="1" applyProtection="1">
      <alignment horizontal="center" vertical="center"/>
      <protection/>
    </xf>
    <xf numFmtId="0" fontId="5" fillId="0" borderId="0" xfId="82" applyFont="1" applyBorder="1" applyAlignment="1" applyProtection="1">
      <alignment horizontal="left" vertical="top"/>
      <protection/>
    </xf>
    <xf numFmtId="0" fontId="6" fillId="0" borderId="0" xfId="82" applyFont="1" applyBorder="1" applyAlignment="1">
      <alignment horizontal="center"/>
      <protection/>
    </xf>
    <xf numFmtId="0" fontId="6" fillId="0" borderId="0" xfId="82" applyFont="1" applyBorder="1">
      <alignment/>
      <protection/>
    </xf>
    <xf numFmtId="0" fontId="6" fillId="0" borderId="0" xfId="82" applyFont="1">
      <alignment/>
      <protection/>
    </xf>
    <xf numFmtId="0" fontId="14" fillId="0" borderId="23" xfId="82" applyFont="1" applyFill="1" applyBorder="1" applyAlignment="1" applyProtection="1">
      <alignment horizontal="center" vertical="center"/>
      <protection/>
    </xf>
    <xf numFmtId="0" fontId="9" fillId="0" borderId="24" xfId="82" applyFont="1" applyFill="1" applyBorder="1" applyAlignment="1" applyProtection="1">
      <alignment horizontal="center" vertical="center"/>
      <protection/>
    </xf>
    <xf numFmtId="0" fontId="9" fillId="0" borderId="25" xfId="82" applyFont="1" applyFill="1" applyBorder="1" applyAlignment="1" applyProtection="1">
      <alignment horizontal="right" vertical="center"/>
      <protection/>
    </xf>
    <xf numFmtId="0" fontId="6" fillId="0" borderId="0" xfId="82" applyFont="1" applyAlignment="1">
      <alignment horizontal="center"/>
      <protection/>
    </xf>
    <xf numFmtId="0" fontId="17" fillId="0" borderId="0" xfId="81">
      <alignment/>
      <protection/>
    </xf>
    <xf numFmtId="0" fontId="18" fillId="0" borderId="26" xfId="81" applyFont="1" applyFill="1" applyBorder="1" applyAlignment="1">
      <alignment horizontal="centerContinuous" vertical="center" wrapText="1"/>
      <protection/>
    </xf>
    <xf numFmtId="0" fontId="6" fillId="0" borderId="27" xfId="81" applyFont="1" applyFill="1" applyBorder="1" applyAlignment="1">
      <alignment horizontal="centerContinuous" vertical="center" wrapText="1"/>
      <protection/>
    </xf>
    <xf numFmtId="0" fontId="9" fillId="0" borderId="28" xfId="81" applyFont="1" applyFill="1" applyBorder="1" applyAlignment="1" applyProtection="1">
      <alignment horizontal="center" vertical="center"/>
      <protection/>
    </xf>
    <xf numFmtId="0" fontId="19" fillId="0" borderId="29" xfId="81" applyFont="1" applyFill="1" applyBorder="1" applyAlignment="1" applyProtection="1">
      <alignment horizontal="centerContinuous" vertical="center" wrapText="1"/>
      <protection/>
    </xf>
    <xf numFmtId="0" fontId="19" fillId="0" borderId="0" xfId="81" applyFont="1" applyFill="1" applyBorder="1" applyAlignment="1" applyProtection="1">
      <alignment horizontal="centerContinuous" vertical="center" wrapText="1"/>
      <protection/>
    </xf>
    <xf numFmtId="0" fontId="19" fillId="0" borderId="30" xfId="81" applyFont="1" applyFill="1" applyBorder="1" applyAlignment="1" applyProtection="1">
      <alignment horizontal="center" vertical="center" wrapText="1"/>
      <protection/>
    </xf>
    <xf numFmtId="0" fontId="19" fillId="0" borderId="30" xfId="81" applyFont="1" applyFill="1" applyBorder="1" applyAlignment="1" applyProtection="1">
      <alignment horizontal="centerContinuous" vertical="center" wrapText="1"/>
      <protection/>
    </xf>
    <xf numFmtId="0" fontId="9" fillId="0" borderId="25" xfId="81" applyFont="1" applyFill="1" applyBorder="1" applyAlignment="1" applyProtection="1">
      <alignment horizontal="right" vertical="center"/>
      <protection/>
    </xf>
    <xf numFmtId="0" fontId="6" fillId="0" borderId="31" xfId="81" applyFont="1" applyFill="1" applyBorder="1" applyAlignment="1" applyProtection="1">
      <alignment horizontal="center"/>
      <protection/>
    </xf>
    <xf numFmtId="0" fontId="6" fillId="0" borderId="0" xfId="80" applyFont="1">
      <alignment/>
      <protection/>
    </xf>
    <xf numFmtId="0" fontId="7" fillId="0" borderId="0" xfId="80" applyFont="1">
      <alignment/>
      <protection/>
    </xf>
    <xf numFmtId="0" fontId="6" fillId="0" borderId="0" xfId="80" applyFont="1" applyAlignment="1">
      <alignment horizontal="center"/>
      <protection/>
    </xf>
    <xf numFmtId="0" fontId="6" fillId="0" borderId="10" xfId="80" applyFont="1" applyFill="1" applyBorder="1" applyAlignment="1">
      <alignment horizontal="centerContinuous"/>
      <protection/>
    </xf>
    <xf numFmtId="0" fontId="6" fillId="0" borderId="11" xfId="80" applyFont="1" applyFill="1" applyBorder="1" applyAlignment="1">
      <alignment horizontal="center"/>
      <protection/>
    </xf>
    <xf numFmtId="0" fontId="9" fillId="0" borderId="12" xfId="80" applyFont="1" applyFill="1" applyBorder="1" applyAlignment="1">
      <alignment horizontal="centerContinuous" vertical="center"/>
      <protection/>
    </xf>
    <xf numFmtId="0" fontId="6" fillId="0" borderId="12" xfId="80" applyFont="1" applyFill="1" applyBorder="1" applyAlignment="1">
      <alignment horizontal="centerContinuous" vertical="center"/>
      <protection/>
    </xf>
    <xf numFmtId="0" fontId="6" fillId="0" borderId="32" xfId="80" applyFont="1" applyFill="1" applyBorder="1" applyAlignment="1">
      <alignment horizontal="centerContinuous" vertical="center"/>
      <protection/>
    </xf>
    <xf numFmtId="0" fontId="9" fillId="0" borderId="24" xfId="80" applyFont="1" applyFill="1" applyBorder="1" applyAlignment="1" applyProtection="1">
      <alignment horizontal="center" vertical="center"/>
      <protection/>
    </xf>
    <xf numFmtId="0" fontId="6" fillId="0" borderId="17" xfId="80" applyFont="1" applyFill="1" applyBorder="1" applyAlignment="1">
      <alignment horizontal="center"/>
      <protection/>
    </xf>
    <xf numFmtId="0" fontId="20" fillId="0" borderId="33" xfId="80" applyFont="1" applyFill="1" applyBorder="1" applyAlignment="1" applyProtection="1">
      <alignment horizontal="center"/>
      <protection/>
    </xf>
    <xf numFmtId="0" fontId="20" fillId="0" borderId="34" xfId="80" applyFont="1" applyFill="1" applyBorder="1" applyAlignment="1" applyProtection="1">
      <alignment horizontal="center"/>
      <protection/>
    </xf>
    <xf numFmtId="0" fontId="20" fillId="0" borderId="35" xfId="80" applyFont="1" applyFill="1" applyBorder="1" applyAlignment="1" applyProtection="1">
      <alignment horizontal="center"/>
      <protection/>
    </xf>
    <xf numFmtId="0" fontId="9" fillId="0" borderId="25" xfId="80" applyFont="1" applyFill="1" applyBorder="1" applyAlignment="1" applyProtection="1">
      <alignment horizontal="right" vertical="center"/>
      <protection/>
    </xf>
    <xf numFmtId="0" fontId="6" fillId="0" borderId="31" xfId="80" applyFont="1" applyFill="1" applyBorder="1" applyAlignment="1" applyProtection="1">
      <alignment horizontal="center"/>
      <protection/>
    </xf>
    <xf numFmtId="0" fontId="6" fillId="0" borderId="0" xfId="79" applyFont="1">
      <alignment/>
      <protection/>
    </xf>
    <xf numFmtId="0" fontId="7" fillId="0" borderId="0" xfId="79" applyFont="1">
      <alignment/>
      <protection/>
    </xf>
    <xf numFmtId="0" fontId="6" fillId="0" borderId="0" xfId="79" applyFont="1" applyAlignment="1">
      <alignment horizontal="center"/>
      <protection/>
    </xf>
    <xf numFmtId="0" fontId="6" fillId="0" borderId="10" xfId="79" applyFont="1" applyFill="1" applyBorder="1" applyAlignment="1">
      <alignment horizontal="centerContinuous"/>
      <protection/>
    </xf>
    <xf numFmtId="0" fontId="6" fillId="0" borderId="11" xfId="79" applyFont="1" applyFill="1" applyBorder="1" applyAlignment="1">
      <alignment horizontal="center"/>
      <protection/>
    </xf>
    <xf numFmtId="0" fontId="9" fillId="0" borderId="12" xfId="79" applyFont="1" applyFill="1" applyBorder="1" applyAlignment="1">
      <alignment horizontal="centerContinuous" vertical="center"/>
      <protection/>
    </xf>
    <xf numFmtId="0" fontId="6" fillId="0" borderId="12" xfId="79" applyFont="1" applyFill="1" applyBorder="1" applyAlignment="1">
      <alignment horizontal="centerContinuous" vertical="center"/>
      <protection/>
    </xf>
    <xf numFmtId="0" fontId="6" fillId="0" borderId="32" xfId="79" applyFont="1" applyFill="1" applyBorder="1" applyAlignment="1">
      <alignment horizontal="centerContinuous" vertical="center"/>
      <protection/>
    </xf>
    <xf numFmtId="0" fontId="9" fillId="0" borderId="24" xfId="79" applyFont="1" applyFill="1" applyBorder="1" applyAlignment="1" applyProtection="1">
      <alignment horizontal="center" vertical="center"/>
      <protection/>
    </xf>
    <xf numFmtId="0" fontId="9" fillId="0" borderId="18" xfId="79" applyFont="1" applyFill="1" applyBorder="1" applyAlignment="1" applyProtection="1">
      <alignment horizontal="centerContinuous" vertical="center"/>
      <protection/>
    </xf>
    <xf numFmtId="0" fontId="6" fillId="0" borderId="17" xfId="79" applyFont="1" applyFill="1" applyBorder="1" applyAlignment="1">
      <alignment horizontal="center"/>
      <protection/>
    </xf>
    <xf numFmtId="0" fontId="20" fillId="0" borderId="33" xfId="79" applyFont="1" applyFill="1" applyBorder="1" applyAlignment="1" applyProtection="1">
      <alignment horizontal="center"/>
      <protection/>
    </xf>
    <xf numFmtId="0" fontId="20" fillId="0" borderId="34" xfId="79" applyFont="1" applyFill="1" applyBorder="1" applyAlignment="1" applyProtection="1">
      <alignment horizontal="center"/>
      <protection/>
    </xf>
    <xf numFmtId="0" fontId="20" fillId="0" borderId="35" xfId="79" applyFont="1" applyFill="1" applyBorder="1" applyAlignment="1" applyProtection="1">
      <alignment horizontal="center"/>
      <protection/>
    </xf>
    <xf numFmtId="0" fontId="9" fillId="0" borderId="25" xfId="79" applyFont="1" applyFill="1" applyBorder="1" applyAlignment="1" applyProtection="1">
      <alignment horizontal="right" vertical="center"/>
      <protection/>
    </xf>
    <xf numFmtId="0" fontId="6" fillId="0" borderId="31" xfId="79" applyFont="1" applyFill="1" applyBorder="1" applyAlignment="1" applyProtection="1">
      <alignment horizontal="center"/>
      <protection/>
    </xf>
    <xf numFmtId="0" fontId="5" fillId="0" borderId="0" xfId="78" applyFont="1" applyBorder="1" applyAlignment="1" applyProtection="1">
      <alignment horizontal="left" vertical="top"/>
      <protection/>
    </xf>
    <xf numFmtId="0" fontId="6" fillId="0" borderId="0" xfId="78" applyFont="1" applyBorder="1" applyAlignment="1">
      <alignment horizontal="center"/>
      <protection/>
    </xf>
    <xf numFmtId="0" fontId="6" fillId="0" borderId="0" xfId="78" applyFont="1" applyBorder="1">
      <alignment/>
      <protection/>
    </xf>
    <xf numFmtId="0" fontId="6" fillId="0" borderId="0" xfId="78" applyFont="1" applyBorder="1" applyAlignment="1" applyProtection="1">
      <alignment horizontal="left"/>
      <protection/>
    </xf>
    <xf numFmtId="0" fontId="6" fillId="0" borderId="0" xfId="78" applyFont="1">
      <alignment/>
      <protection/>
    </xf>
    <xf numFmtId="0" fontId="6" fillId="0" borderId="10" xfId="78" applyFont="1" applyFill="1" applyBorder="1" applyAlignment="1">
      <alignment horizontal="centerContinuous"/>
      <protection/>
    </xf>
    <xf numFmtId="0" fontId="6" fillId="0" borderId="11" xfId="78" applyFont="1" applyFill="1" applyBorder="1" applyAlignment="1">
      <alignment horizontal="center"/>
      <protection/>
    </xf>
    <xf numFmtId="0" fontId="9" fillId="0" borderId="12" xfId="78" applyFont="1" applyFill="1" applyBorder="1" applyAlignment="1">
      <alignment horizontal="centerContinuous" vertical="center"/>
      <protection/>
    </xf>
    <xf numFmtId="0" fontId="6" fillId="0" borderId="12" xfId="78" applyFont="1" applyFill="1" applyBorder="1" applyAlignment="1">
      <alignment horizontal="centerContinuous" vertical="center"/>
      <protection/>
    </xf>
    <xf numFmtId="0" fontId="6" fillId="0" borderId="32" xfId="78" applyFont="1" applyFill="1" applyBorder="1" applyAlignment="1">
      <alignment horizontal="centerContinuous" vertical="center"/>
      <protection/>
    </xf>
    <xf numFmtId="0" fontId="9" fillId="0" borderId="24" xfId="78" applyFont="1" applyFill="1" applyBorder="1" applyAlignment="1" applyProtection="1">
      <alignment horizontal="center" vertical="center"/>
      <protection/>
    </xf>
    <xf numFmtId="0" fontId="6" fillId="0" borderId="17" xfId="78" applyFont="1" applyFill="1" applyBorder="1" applyAlignment="1">
      <alignment horizontal="center"/>
      <protection/>
    </xf>
    <xf numFmtId="0" fontId="9" fillId="0" borderId="25" xfId="78" applyFont="1" applyFill="1" applyBorder="1" applyAlignment="1" applyProtection="1">
      <alignment horizontal="right" vertical="center"/>
      <protection/>
    </xf>
    <xf numFmtId="0" fontId="6" fillId="0" borderId="31" xfId="78" applyFont="1" applyFill="1" applyBorder="1" applyAlignment="1" applyProtection="1">
      <alignment horizontal="center"/>
      <protection/>
    </xf>
    <xf numFmtId="0" fontId="6" fillId="0" borderId="0" xfId="78" applyFont="1" applyAlignment="1">
      <alignment horizontal="center"/>
      <protection/>
    </xf>
    <xf numFmtId="0" fontId="6" fillId="0" borderId="0" xfId="77" applyFont="1">
      <alignment/>
      <protection/>
    </xf>
    <xf numFmtId="0" fontId="6" fillId="0" borderId="10" xfId="77" applyFont="1" applyFill="1" applyBorder="1" applyAlignment="1">
      <alignment horizontal="centerContinuous"/>
      <protection/>
    </xf>
    <xf numFmtId="0" fontId="6" fillId="0" borderId="11" xfId="77" applyFont="1" applyFill="1" applyBorder="1" applyAlignment="1">
      <alignment horizontal="center"/>
      <protection/>
    </xf>
    <xf numFmtId="0" fontId="6" fillId="0" borderId="12" xfId="77" applyFont="1" applyFill="1" applyBorder="1" applyAlignment="1">
      <alignment horizontal="centerContinuous" vertical="center"/>
      <protection/>
    </xf>
    <xf numFmtId="0" fontId="6" fillId="0" borderId="32" xfId="77" applyFont="1" applyFill="1" applyBorder="1" applyAlignment="1">
      <alignment horizontal="centerContinuous" vertical="center"/>
      <protection/>
    </xf>
    <xf numFmtId="0" fontId="9" fillId="0" borderId="24" xfId="77" applyFont="1" applyFill="1" applyBorder="1" applyAlignment="1" applyProtection="1">
      <alignment horizontal="center" vertical="center"/>
      <protection/>
    </xf>
    <xf numFmtId="0" fontId="6" fillId="0" borderId="36" xfId="77" applyFont="1" applyFill="1" applyBorder="1" applyAlignment="1">
      <alignment horizontal="centerContinuous"/>
      <protection/>
    </xf>
    <xf numFmtId="0" fontId="6" fillId="0" borderId="17" xfId="77" applyFont="1" applyFill="1" applyBorder="1" applyAlignment="1">
      <alignment horizontal="center"/>
      <protection/>
    </xf>
    <xf numFmtId="0" fontId="9" fillId="0" borderId="25" xfId="77" applyFont="1" applyFill="1" applyBorder="1" applyAlignment="1" applyProtection="1">
      <alignment horizontal="right" vertical="center"/>
      <protection/>
    </xf>
    <xf numFmtId="0" fontId="6" fillId="0" borderId="31" xfId="77" applyFont="1" applyFill="1" applyBorder="1" applyAlignment="1" applyProtection="1">
      <alignment horizontal="center"/>
      <protection/>
    </xf>
    <xf numFmtId="0" fontId="6" fillId="0" borderId="0" xfId="77" applyFont="1" applyAlignment="1">
      <alignment horizontal="center"/>
      <protection/>
    </xf>
    <xf numFmtId="0" fontId="6" fillId="0" borderId="15" xfId="0" applyFont="1" applyFill="1" applyBorder="1" applyAlignment="1">
      <alignment horizontal="centerContinuous" vertical="center"/>
    </xf>
    <xf numFmtId="0" fontId="17" fillId="0" borderId="0" xfId="0" applyFont="1" applyAlignment="1">
      <alignment/>
    </xf>
    <xf numFmtId="0" fontId="6" fillId="0" borderId="37" xfId="0" applyFont="1" applyFill="1" applyBorder="1" applyAlignment="1">
      <alignment horizontal="center"/>
    </xf>
    <xf numFmtId="0" fontId="6" fillId="0" borderId="0" xfId="0" applyFont="1" applyAlignment="1">
      <alignment vertical="center"/>
    </xf>
    <xf numFmtId="0" fontId="5" fillId="0" borderId="12"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25" fillId="0" borderId="23"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wrapText="1"/>
      <protection/>
    </xf>
    <xf numFmtId="0" fontId="9" fillId="0" borderId="39"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justify"/>
      <protection/>
    </xf>
    <xf numFmtId="0" fontId="23" fillId="0" borderId="0" xfId="0" applyFont="1" applyAlignment="1">
      <alignment/>
    </xf>
    <xf numFmtId="0" fontId="6" fillId="0" borderId="42" xfId="0" applyFont="1" applyFill="1" applyBorder="1" applyAlignment="1" applyProtection="1">
      <alignment horizontal="justify"/>
      <protection/>
    </xf>
    <xf numFmtId="0" fontId="0" fillId="0" borderId="0" xfId="0" applyFont="1" applyAlignment="1">
      <alignment/>
    </xf>
    <xf numFmtId="0" fontId="6" fillId="0" borderId="41" xfId="0" applyFont="1" applyFill="1" applyBorder="1" applyAlignment="1" applyProtection="1">
      <alignment horizontal="left"/>
      <protection/>
    </xf>
    <xf numFmtId="0" fontId="6" fillId="0" borderId="41" xfId="0" applyFont="1" applyFill="1" applyBorder="1" applyAlignment="1" applyProtection="1">
      <alignment horizontal="justify" wrapText="1"/>
      <protection/>
    </xf>
    <xf numFmtId="0" fontId="6" fillId="0" borderId="41" xfId="0" applyFont="1" applyFill="1" applyBorder="1" applyAlignment="1" applyProtection="1">
      <alignment wrapText="1"/>
      <protection/>
    </xf>
    <xf numFmtId="0" fontId="9" fillId="0" borderId="43" xfId="0" applyFont="1" applyFill="1" applyBorder="1" applyAlignment="1">
      <alignment horizontal="centerContinuous" vertical="center" wrapText="1"/>
    </xf>
    <xf numFmtId="0" fontId="9" fillId="0" borderId="17" xfId="0" applyFont="1" applyFill="1" applyBorder="1" applyAlignment="1" applyProtection="1">
      <alignment horizontal="center" vertical="center"/>
      <protection/>
    </xf>
    <xf numFmtId="0" fontId="6" fillId="0" borderId="35" xfId="0" applyFont="1" applyFill="1" applyBorder="1" applyAlignment="1">
      <alignment horizontal="centerContinuous" vertical="center"/>
    </xf>
    <xf numFmtId="0" fontId="9" fillId="0" borderId="25" xfId="0" applyFont="1" applyFill="1" applyBorder="1" applyAlignment="1" applyProtection="1">
      <alignment horizontal="right" vertical="center"/>
      <protection/>
    </xf>
    <xf numFmtId="0" fontId="6" fillId="0" borderId="31" xfId="0" applyFont="1" applyFill="1" applyBorder="1" applyAlignment="1" applyProtection="1">
      <alignment horizontal="center"/>
      <protection/>
    </xf>
    <xf numFmtId="0" fontId="6" fillId="0" borderId="32" xfId="0" applyFont="1" applyFill="1" applyBorder="1" applyAlignment="1">
      <alignment horizontal="centerContinuous" vertical="center"/>
    </xf>
    <xf numFmtId="0" fontId="9" fillId="0" borderId="24" xfId="0" applyFont="1" applyFill="1" applyBorder="1" applyAlignment="1" applyProtection="1">
      <alignment horizontal="center" vertical="center"/>
      <protection/>
    </xf>
    <xf numFmtId="0" fontId="6" fillId="0" borderId="18"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32" xfId="0" applyFont="1" applyFill="1" applyBorder="1" applyAlignment="1" applyProtection="1">
      <alignment horizontal="centerContinuous" vertical="center"/>
      <protection/>
    </xf>
    <xf numFmtId="0" fontId="9" fillId="0" borderId="44" xfId="0" applyFont="1" applyFill="1" applyBorder="1" applyAlignment="1" applyProtection="1">
      <alignment horizontal="centerContinuous" vertical="center" wrapText="1"/>
      <protection/>
    </xf>
    <xf numFmtId="0" fontId="9" fillId="0" borderId="39" xfId="0" applyFont="1" applyFill="1" applyBorder="1" applyAlignment="1" applyProtection="1">
      <alignment horizontal="centerContinuous" vertical="center" wrapText="1"/>
      <protection/>
    </xf>
    <xf numFmtId="0" fontId="9" fillId="0" borderId="18" xfId="0" applyFont="1" applyFill="1" applyBorder="1" applyAlignment="1" applyProtection="1">
      <alignment horizontal="centerContinuous" vertical="center" wrapText="1"/>
      <protection/>
    </xf>
    <xf numFmtId="0" fontId="9" fillId="0" borderId="45" xfId="0" applyFont="1" applyFill="1" applyBorder="1" applyAlignment="1" applyProtection="1">
      <alignment horizontal="centerContinuous" vertical="center" wrapText="1"/>
      <protection/>
    </xf>
    <xf numFmtId="0" fontId="9" fillId="0" borderId="39" xfId="0" applyFont="1" applyFill="1" applyBorder="1" applyAlignment="1">
      <alignment horizontal="centerContinuous" vertical="center" wrapText="1"/>
    </xf>
    <xf numFmtId="0" fontId="9" fillId="0" borderId="45" xfId="0" applyFont="1" applyFill="1" applyBorder="1" applyAlignment="1">
      <alignment horizontal="centerContinuous" vertical="center" wrapText="1"/>
    </xf>
    <xf numFmtId="0" fontId="9" fillId="0" borderId="46" xfId="0" applyFont="1" applyFill="1" applyBorder="1" applyAlignment="1" applyProtection="1">
      <alignment horizontal="centerContinuous" vertical="center" wrapText="1"/>
      <protection/>
    </xf>
    <xf numFmtId="0" fontId="6" fillId="0" borderId="37" xfId="0" applyFont="1" applyFill="1" applyBorder="1" applyAlignment="1" applyProtection="1">
      <alignment horizontal="left"/>
      <protection/>
    </xf>
    <xf numFmtId="0" fontId="9" fillId="0" borderId="45" xfId="79" applyFont="1" applyFill="1" applyBorder="1" applyAlignment="1">
      <alignment horizontal="centerContinuous" vertical="center"/>
      <protection/>
    </xf>
    <xf numFmtId="0" fontId="6" fillId="0" borderId="42" xfId="0" applyFont="1" applyFill="1" applyBorder="1" applyAlignment="1" applyProtection="1">
      <alignment horizontal="justify" wrapText="1"/>
      <protection/>
    </xf>
    <xf numFmtId="0" fontId="9" fillId="24" borderId="47" xfId="77" applyFont="1" applyFill="1" applyBorder="1" applyAlignment="1">
      <alignment horizontal="centerContinuous" vertical="center"/>
      <protection/>
    </xf>
    <xf numFmtId="0" fontId="6" fillId="24" borderId="12" xfId="77" applyFont="1" applyFill="1" applyBorder="1" applyAlignment="1">
      <alignment horizontal="centerContinuous" vertical="center"/>
      <protection/>
    </xf>
    <xf numFmtId="0" fontId="6" fillId="24" borderId="32" xfId="77" applyFont="1" applyFill="1" applyBorder="1" applyAlignment="1">
      <alignment horizontal="centerContinuous" vertical="center"/>
      <protection/>
    </xf>
    <xf numFmtId="0" fontId="21" fillId="24" borderId="48" xfId="77" applyFont="1" applyFill="1" applyBorder="1" applyAlignment="1" applyProtection="1">
      <alignment horizontal="centerContinuous" vertical="center" wrapText="1"/>
      <protection/>
    </xf>
    <xf numFmtId="0" fontId="21" fillId="24" borderId="45" xfId="77" applyFont="1" applyFill="1" applyBorder="1" applyAlignment="1">
      <alignment horizontal="centerContinuous" vertical="center"/>
      <protection/>
    </xf>
    <xf numFmtId="0" fontId="21" fillId="24" borderId="45" xfId="78" applyFont="1" applyFill="1" applyBorder="1" applyAlignment="1">
      <alignment horizontal="centerContinuous" vertical="center"/>
      <protection/>
    </xf>
    <xf numFmtId="0" fontId="21" fillId="24" borderId="18" xfId="78" applyFont="1" applyFill="1" applyBorder="1" applyAlignment="1" applyProtection="1">
      <alignment horizontal="centerContinuous" vertical="center"/>
      <protection/>
    </xf>
    <xf numFmtId="0" fontId="20" fillId="24" borderId="36" xfId="77" applyFont="1" applyFill="1" applyBorder="1" applyAlignment="1" applyProtection="1">
      <alignment horizontal="center"/>
      <protection/>
    </xf>
    <xf numFmtId="0" fontId="20" fillId="24" borderId="35" xfId="77" applyFont="1" applyFill="1" applyBorder="1" applyAlignment="1" applyProtection="1">
      <alignment horizontal="center"/>
      <protection/>
    </xf>
    <xf numFmtId="0" fontId="20" fillId="24" borderId="33" xfId="77" applyFont="1" applyFill="1" applyBorder="1" applyAlignment="1" applyProtection="1">
      <alignment horizontal="center"/>
      <protection/>
    </xf>
    <xf numFmtId="0" fontId="20" fillId="24" borderId="36" xfId="78" applyFont="1" applyFill="1" applyBorder="1" applyAlignment="1" applyProtection="1">
      <alignment horizontal="center"/>
      <protection/>
    </xf>
    <xf numFmtId="0" fontId="20" fillId="24" borderId="35" xfId="78" applyFont="1" applyFill="1" applyBorder="1" applyAlignment="1" applyProtection="1">
      <alignment horizontal="center"/>
      <protection/>
    </xf>
    <xf numFmtId="0" fontId="20" fillId="24" borderId="33" xfId="78" applyFont="1" applyFill="1" applyBorder="1" applyAlignment="1" applyProtection="1">
      <alignment horizontal="center"/>
      <protection/>
    </xf>
    <xf numFmtId="0" fontId="6" fillId="0" borderId="49" xfId="0" applyFont="1" applyFill="1" applyBorder="1" applyAlignment="1" applyProtection="1">
      <alignment horizontal="center"/>
      <protection/>
    </xf>
    <xf numFmtId="0" fontId="6" fillId="0" borderId="50" xfId="0" applyFont="1" applyFill="1" applyBorder="1" applyAlignment="1" applyProtection="1">
      <alignment horizontal="left"/>
      <protection/>
    </xf>
    <xf numFmtId="0" fontId="9" fillId="0" borderId="51"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80" applyFont="1" applyFill="1" applyBorder="1" applyAlignment="1" applyProtection="1">
      <alignment horizontal="right" vertical="center"/>
      <protection/>
    </xf>
    <xf numFmtId="0" fontId="6" fillId="0" borderId="0" xfId="80" applyFont="1" applyFill="1" applyBorder="1" applyAlignment="1" applyProtection="1">
      <alignment horizontal="center"/>
      <protection/>
    </xf>
    <xf numFmtId="0" fontId="6" fillId="24" borderId="0" xfId="80" applyFont="1" applyFill="1" applyBorder="1">
      <alignment/>
      <protection/>
    </xf>
    <xf numFmtId="0" fontId="17" fillId="0" borderId="52" xfId="0" applyFont="1" applyFill="1" applyBorder="1" applyAlignment="1" applyProtection="1">
      <alignment horizontal="center"/>
      <protection/>
    </xf>
    <xf numFmtId="0" fontId="17" fillId="0" borderId="37" xfId="0" applyFont="1" applyFill="1" applyBorder="1" applyAlignment="1" applyProtection="1">
      <alignment horizontal="center"/>
      <protection/>
    </xf>
    <xf numFmtId="0" fontId="17" fillId="0" borderId="53" xfId="0" applyFont="1" applyFill="1" applyBorder="1" applyAlignment="1" applyProtection="1">
      <alignment horizontal="center"/>
      <protection/>
    </xf>
    <xf numFmtId="0" fontId="6" fillId="0" borderId="0" xfId="0" applyFont="1" applyAlignment="1">
      <alignment textRotation="255"/>
    </xf>
    <xf numFmtId="0" fontId="9" fillId="0" borderId="54" xfId="0" applyFont="1" applyFill="1" applyBorder="1" applyAlignment="1" applyProtection="1">
      <alignment horizontal="right"/>
      <protection/>
    </xf>
    <xf numFmtId="0" fontId="9" fillId="0" borderId="55" xfId="80" applyFont="1" applyFill="1" applyBorder="1" applyAlignment="1" applyProtection="1">
      <alignment horizontal="center" vertical="center"/>
      <protection/>
    </xf>
    <xf numFmtId="0" fontId="9" fillId="0" borderId="55" xfId="80" applyFont="1" applyFill="1" applyBorder="1" applyAlignment="1" applyProtection="1">
      <alignment vertical="center"/>
      <protection/>
    </xf>
    <xf numFmtId="0" fontId="29" fillId="0" borderId="31" xfId="77" applyFont="1" applyFill="1" applyBorder="1" applyAlignment="1" applyProtection="1">
      <alignment horizontal="center"/>
      <protection/>
    </xf>
    <xf numFmtId="0" fontId="29" fillId="0" borderId="0" xfId="0" applyFont="1" applyAlignment="1">
      <alignment horizontal="center"/>
    </xf>
    <xf numFmtId="0" fontId="29" fillId="0" borderId="0" xfId="77" applyFont="1" applyAlignment="1">
      <alignment horizontal="center"/>
      <protection/>
    </xf>
    <xf numFmtId="0" fontId="17" fillId="0" borderId="56" xfId="0" applyFont="1" applyFill="1" applyBorder="1" applyAlignment="1" applyProtection="1">
      <alignment horizontal="center"/>
      <protection/>
    </xf>
    <xf numFmtId="0" fontId="17" fillId="0" borderId="57" xfId="0" applyFont="1" applyFill="1" applyBorder="1" applyAlignment="1" applyProtection="1">
      <alignment horizontal="center"/>
      <protection/>
    </xf>
    <xf numFmtId="0" fontId="17" fillId="0" borderId="58" xfId="0" applyFont="1" applyFill="1" applyBorder="1" applyAlignment="1" applyProtection="1">
      <alignment horizontal="center"/>
      <protection/>
    </xf>
    <xf numFmtId="0" fontId="6" fillId="0" borderId="42" xfId="0" applyFont="1" applyFill="1" applyBorder="1" applyAlignment="1" applyProtection="1">
      <alignment wrapText="1"/>
      <protection/>
    </xf>
    <xf numFmtId="0" fontId="6" fillId="0" borderId="50" xfId="0" applyFont="1" applyFill="1" applyBorder="1" applyAlignment="1" applyProtection="1">
      <alignment horizontal="justify" wrapText="1"/>
      <protection/>
    </xf>
    <xf numFmtId="0" fontId="6" fillId="0" borderId="59" xfId="0" applyFont="1" applyFill="1" applyBorder="1" applyAlignment="1" applyProtection="1">
      <alignment horizontal="center"/>
      <protection/>
    </xf>
    <xf numFmtId="0" fontId="6" fillId="0" borderId="37" xfId="0" applyFont="1" applyBorder="1" applyAlignment="1">
      <alignment horizontal="center"/>
    </xf>
    <xf numFmtId="0" fontId="9" fillId="0" borderId="37" xfId="0" applyFont="1" applyBorder="1" applyAlignment="1">
      <alignment horizontal="center"/>
    </xf>
    <xf numFmtId="0" fontId="9" fillId="0" borderId="37" xfId="0" applyFont="1" applyBorder="1" applyAlignment="1">
      <alignment horizontal="center" wrapText="1"/>
    </xf>
    <xf numFmtId="0" fontId="6" fillId="0" borderId="37" xfId="0" applyFont="1" applyBorder="1" applyAlignment="1">
      <alignment/>
    </xf>
    <xf numFmtId="0" fontId="14"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wrapText="1"/>
      <protection/>
    </xf>
    <xf numFmtId="0" fontId="9" fillId="0" borderId="37" xfId="0" applyFont="1" applyBorder="1" applyAlignment="1">
      <alignment horizontal="center" vertical="center" wrapText="1"/>
    </xf>
    <xf numFmtId="0" fontId="14" fillId="0" borderId="52" xfId="0" applyFont="1" applyBorder="1" applyAlignment="1">
      <alignment horizontal="center" wrapText="1"/>
    </xf>
    <xf numFmtId="0" fontId="15" fillId="0" borderId="37" xfId="0" applyFont="1" applyFill="1" applyBorder="1" applyAlignment="1" applyProtection="1">
      <alignment horizontal="center"/>
      <protection/>
    </xf>
    <xf numFmtId="0" fontId="9" fillId="0" borderId="52" xfId="0" applyFont="1" applyBorder="1" applyAlignment="1">
      <alignment horizontal="center" vertical="center" wrapText="1"/>
    </xf>
    <xf numFmtId="0" fontId="8" fillId="0" borderId="37" xfId="0" applyFont="1" applyBorder="1" applyAlignment="1">
      <alignment horizontal="center" wrapText="1"/>
    </xf>
    <xf numFmtId="0" fontId="14" fillId="0" borderId="37" xfId="0" applyFont="1" applyBorder="1" applyAlignment="1">
      <alignment horizontal="center"/>
    </xf>
    <xf numFmtId="0" fontId="14" fillId="0" borderId="37" xfId="0" applyFont="1" applyBorder="1" applyAlignment="1">
      <alignment horizontal="center" wrapText="1"/>
    </xf>
    <xf numFmtId="0" fontId="6" fillId="0" borderId="60" xfId="0" applyFont="1" applyFill="1" applyBorder="1" applyAlignment="1">
      <alignment horizontal="center"/>
    </xf>
    <xf numFmtId="0" fontId="15" fillId="0" borderId="37" xfId="0" applyFont="1" applyBorder="1" applyAlignment="1">
      <alignment/>
    </xf>
    <xf numFmtId="0" fontId="15" fillId="0" borderId="0" xfId="0" applyFont="1" applyAlignment="1">
      <alignment/>
    </xf>
    <xf numFmtId="0" fontId="14" fillId="0" borderId="37" xfId="0" applyFont="1" applyBorder="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xf>
    <xf numFmtId="0" fontId="15" fillId="0" borderId="0" xfId="0" applyFont="1" applyAlignment="1">
      <alignment horizontal="center" vertical="center" wrapText="1"/>
    </xf>
    <xf numFmtId="0" fontId="14" fillId="0" borderId="37" xfId="0" applyFont="1" applyFill="1" applyBorder="1" applyAlignment="1" applyProtection="1">
      <alignment horizontal="center" vertical="center" wrapText="1"/>
      <protection/>
    </xf>
    <xf numFmtId="0" fontId="31" fillId="0" borderId="0" xfId="0" applyFont="1" applyAlignment="1">
      <alignment horizontal="center"/>
    </xf>
    <xf numFmtId="0" fontId="31" fillId="0" borderId="0" xfId="0" applyFont="1" applyAlignment="1">
      <alignment/>
    </xf>
    <xf numFmtId="0" fontId="6" fillId="0" borderId="50" xfId="0" applyFont="1" applyFill="1" applyBorder="1" applyAlignment="1" applyProtection="1">
      <alignment horizontal="left"/>
      <protection/>
    </xf>
    <xf numFmtId="0" fontId="6" fillId="0" borderId="61" xfId="0" applyFont="1" applyFill="1" applyBorder="1" applyAlignment="1" applyProtection="1">
      <alignment horizontal="left"/>
      <protection/>
    </xf>
    <xf numFmtId="3" fontId="9" fillId="0" borderId="62" xfId="0" applyNumberFormat="1" applyFont="1" applyBorder="1" applyAlignment="1">
      <alignment horizontal="center"/>
    </xf>
    <xf numFmtId="3" fontId="9" fillId="0" borderId="63" xfId="0" applyNumberFormat="1" applyFont="1" applyBorder="1" applyAlignment="1">
      <alignment horizontal="center"/>
    </xf>
    <xf numFmtId="3" fontId="6" fillId="24" borderId="37" xfId="0" applyNumberFormat="1" applyFont="1" applyFill="1" applyBorder="1" applyAlignment="1">
      <alignment horizontal="center"/>
    </xf>
    <xf numFmtId="3" fontId="6" fillId="24" borderId="53" xfId="0" applyNumberFormat="1" applyFont="1" applyFill="1" applyBorder="1" applyAlignment="1">
      <alignment horizontal="center"/>
    </xf>
    <xf numFmtId="0" fontId="9" fillId="0" borderId="59" xfId="0" applyFont="1" applyFill="1" applyBorder="1" applyAlignment="1" applyProtection="1">
      <alignment horizontal="center"/>
      <protection/>
    </xf>
    <xf numFmtId="0" fontId="9" fillId="0" borderId="64" xfId="0" applyFont="1" applyFill="1" applyBorder="1" applyAlignment="1" applyProtection="1">
      <alignment horizontal="center"/>
      <protection/>
    </xf>
    <xf numFmtId="0" fontId="9" fillId="0" borderId="65"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8" xfId="0" applyNumberFormat="1" applyFont="1" applyFill="1" applyBorder="1" applyAlignment="1" applyProtection="1">
      <alignment/>
      <protection locked="0"/>
    </xf>
    <xf numFmtId="3" fontId="6" fillId="0" borderId="69" xfId="0" applyNumberFormat="1" applyFont="1" applyFill="1" applyBorder="1" applyAlignment="1" applyProtection="1">
      <alignment/>
      <protection locked="0"/>
    </xf>
    <xf numFmtId="3" fontId="6" fillId="0" borderId="70" xfId="0" applyNumberFormat="1" applyFont="1" applyFill="1" applyBorder="1" applyAlignment="1" applyProtection="1">
      <alignment/>
      <protection locked="0"/>
    </xf>
    <xf numFmtId="3" fontId="6" fillId="0" borderId="70" xfId="0" applyNumberFormat="1" applyFont="1" applyBorder="1" applyAlignment="1" applyProtection="1">
      <alignment/>
      <protection locked="0"/>
    </xf>
    <xf numFmtId="3" fontId="17" fillId="0" borderId="71" xfId="0" applyNumberFormat="1" applyFont="1" applyFill="1" applyBorder="1" applyAlignment="1" applyProtection="1">
      <alignment/>
      <protection locked="0"/>
    </xf>
    <xf numFmtId="3" fontId="17" fillId="0" borderId="72" xfId="0" applyNumberFormat="1" applyFont="1" applyFill="1" applyBorder="1" applyAlignment="1" applyProtection="1">
      <alignment/>
      <protection locked="0"/>
    </xf>
    <xf numFmtId="3" fontId="17" fillId="0" borderId="73" xfId="0" applyNumberFormat="1" applyFont="1" applyFill="1" applyBorder="1" applyAlignment="1" applyProtection="1">
      <alignment/>
      <protection locked="0"/>
    </xf>
    <xf numFmtId="3" fontId="17" fillId="0" borderId="74" xfId="0" applyNumberFormat="1" applyFont="1" applyFill="1" applyBorder="1" applyAlignment="1" applyProtection="1">
      <alignment/>
      <protection locked="0"/>
    </xf>
    <xf numFmtId="0" fontId="6" fillId="0" borderId="21" xfId="0" applyFont="1" applyFill="1" applyBorder="1" applyAlignment="1" applyProtection="1">
      <alignment horizontal="justify"/>
      <protection/>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Fill="1" applyBorder="1" applyAlignment="1" applyProtection="1">
      <alignment horizontal="right"/>
      <protection/>
    </xf>
    <xf numFmtId="0" fontId="6" fillId="0" borderId="14" xfId="0" applyFont="1" applyFill="1" applyBorder="1" applyAlignment="1" applyProtection="1">
      <alignment horizontal="center" vertical="center"/>
      <protection/>
    </xf>
    <xf numFmtId="0" fontId="6" fillId="0" borderId="79" xfId="0" applyFont="1" applyFill="1" applyBorder="1" applyAlignment="1">
      <alignment horizontal="center" vertical="center"/>
    </xf>
    <xf numFmtId="0" fontId="6" fillId="0" borderId="80" xfId="0" applyFont="1" applyFill="1" applyBorder="1" applyAlignment="1" applyProtection="1">
      <alignment horizontal="center"/>
      <protection/>
    </xf>
    <xf numFmtId="3" fontId="6" fillId="0" borderId="21" xfId="77" applyNumberFormat="1" applyFont="1" applyFill="1" applyBorder="1" applyProtection="1">
      <alignment/>
      <protection locked="0"/>
    </xf>
    <xf numFmtId="3" fontId="6" fillId="0" borderId="81" xfId="77" applyNumberFormat="1" applyFont="1" applyFill="1" applyBorder="1" applyProtection="1">
      <alignment/>
      <protection locked="0"/>
    </xf>
    <xf numFmtId="3" fontId="6" fillId="0" borderId="66" xfId="77" applyNumberFormat="1" applyFont="1" applyFill="1" applyBorder="1" applyProtection="1">
      <alignment/>
      <protection locked="0"/>
    </xf>
    <xf numFmtId="3" fontId="6" fillId="0" borderId="21" xfId="78" applyNumberFormat="1" applyFont="1" applyFill="1" applyBorder="1" applyProtection="1">
      <alignment/>
      <protection locked="0"/>
    </xf>
    <xf numFmtId="3" fontId="6" fillId="0" borderId="81" xfId="78" applyNumberFormat="1" applyFont="1" applyFill="1" applyBorder="1" applyProtection="1">
      <alignment/>
      <protection locked="0"/>
    </xf>
    <xf numFmtId="3" fontId="6" fillId="0" borderId="66" xfId="78" applyNumberFormat="1" applyFont="1" applyFill="1" applyBorder="1" applyProtection="1">
      <alignment/>
      <protection locked="0"/>
    </xf>
    <xf numFmtId="0" fontId="6" fillId="0" borderId="82" xfId="0" applyFont="1" applyFill="1" applyBorder="1" applyAlignment="1" applyProtection="1">
      <alignment horizontal="center"/>
      <protection/>
    </xf>
    <xf numFmtId="3" fontId="6" fillId="0" borderId="49" xfId="77" applyNumberFormat="1" applyFont="1" applyFill="1" applyBorder="1" applyProtection="1">
      <alignment/>
      <protection locked="0"/>
    </xf>
    <xf numFmtId="3" fontId="6" fillId="0" borderId="83" xfId="77" applyNumberFormat="1" applyFont="1" applyFill="1" applyBorder="1" applyProtection="1">
      <alignment/>
      <protection locked="0"/>
    </xf>
    <xf numFmtId="3" fontId="6" fillId="0" borderId="84" xfId="77" applyNumberFormat="1" applyFont="1" applyFill="1" applyBorder="1" applyProtection="1">
      <alignment/>
      <protection locked="0"/>
    </xf>
    <xf numFmtId="3" fontId="6" fillId="0" borderId="85" xfId="77" applyNumberFormat="1" applyFont="1" applyFill="1" applyBorder="1" applyProtection="1">
      <alignment/>
      <protection locked="0"/>
    </xf>
    <xf numFmtId="3" fontId="6" fillId="0" borderId="66" xfId="79" applyNumberFormat="1" applyFont="1" applyFill="1" applyBorder="1" applyProtection="1">
      <alignment/>
      <protection locked="0"/>
    </xf>
    <xf numFmtId="3" fontId="6" fillId="0" borderId="49" xfId="79" applyNumberFormat="1" applyFont="1" applyFill="1" applyBorder="1" applyProtection="1">
      <alignment/>
      <protection locked="0"/>
    </xf>
    <xf numFmtId="3" fontId="6" fillId="0" borderId="81" xfId="79" applyNumberFormat="1" applyFont="1" applyFill="1" applyBorder="1" applyProtection="1">
      <alignment/>
      <protection locked="0"/>
    </xf>
    <xf numFmtId="3" fontId="6" fillId="0" borderId="59" xfId="79" applyNumberFormat="1" applyFont="1" applyFill="1" applyBorder="1" applyProtection="1">
      <alignment/>
      <protection locked="0"/>
    </xf>
    <xf numFmtId="3" fontId="6" fillId="0" borderId="83" xfId="79" applyNumberFormat="1" applyFont="1" applyFill="1" applyBorder="1" applyProtection="1">
      <alignment/>
      <protection locked="0"/>
    </xf>
    <xf numFmtId="3" fontId="6" fillId="0" borderId="20" xfId="79" applyNumberFormat="1" applyFont="1" applyFill="1" applyBorder="1" applyProtection="1">
      <alignment/>
      <protection locked="0"/>
    </xf>
    <xf numFmtId="3" fontId="6" fillId="0" borderId="86" xfId="79" applyNumberFormat="1" applyFont="1" applyFill="1" applyBorder="1" applyProtection="1">
      <alignment/>
      <protection locked="0"/>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3" fillId="0" borderId="87" xfId="0" applyFont="1" applyFill="1" applyBorder="1" applyAlignment="1" applyProtection="1">
      <alignment horizontal="center" textRotation="255" wrapText="1"/>
      <protection/>
    </xf>
    <xf numFmtId="0" fontId="23" fillId="0" borderId="88" xfId="0" applyFont="1" applyFill="1" applyBorder="1" applyAlignment="1" applyProtection="1">
      <alignment horizontal="center" textRotation="255" wrapText="1"/>
      <protection/>
    </xf>
    <xf numFmtId="0" fontId="23" fillId="0" borderId="88" xfId="0" applyFont="1" applyFill="1" applyBorder="1" applyAlignment="1" applyProtection="1" quotePrefix="1">
      <alignment horizontal="center" textRotation="255" wrapText="1"/>
      <protection/>
    </xf>
    <xf numFmtId="3" fontId="6" fillId="0" borderId="83" xfId="0" applyNumberFormat="1" applyFont="1" applyBorder="1" applyAlignment="1" applyProtection="1">
      <alignment/>
      <protection locked="0"/>
    </xf>
    <xf numFmtId="3" fontId="6" fillId="0" borderId="83" xfId="0" applyNumberFormat="1" applyFont="1" applyFill="1" applyBorder="1" applyAlignment="1" applyProtection="1">
      <alignment/>
      <protection locked="0"/>
    </xf>
    <xf numFmtId="3" fontId="6" fillId="0" borderId="52" xfId="0" applyNumberFormat="1" applyFont="1" applyFill="1" applyBorder="1" applyAlignment="1" applyProtection="1">
      <alignment/>
      <protection locked="0"/>
    </xf>
    <xf numFmtId="3" fontId="6" fillId="0" borderId="49" xfId="0" applyNumberFormat="1" applyFont="1" applyFill="1" applyBorder="1" applyAlignment="1" applyProtection="1">
      <alignment/>
      <protection locked="0"/>
    </xf>
    <xf numFmtId="3" fontId="6" fillId="0" borderId="85" xfId="0" applyNumberFormat="1" applyFont="1" applyFill="1" applyBorder="1" applyAlignment="1" applyProtection="1">
      <alignment/>
      <protection locked="0"/>
    </xf>
    <xf numFmtId="3" fontId="6" fillId="0" borderId="37" xfId="0" applyNumberFormat="1" applyFont="1" applyFill="1" applyBorder="1" applyAlignment="1" applyProtection="1">
      <alignment/>
      <protection locked="0"/>
    </xf>
    <xf numFmtId="3" fontId="6" fillId="0" borderId="60" xfId="0" applyNumberFormat="1" applyFont="1" applyFill="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89" xfId="0" applyNumberFormat="1" applyFont="1" applyFill="1" applyBorder="1" applyAlignment="1" applyProtection="1">
      <alignment/>
      <protection locked="0"/>
    </xf>
    <xf numFmtId="3" fontId="6" fillId="0" borderId="57" xfId="0" applyNumberFormat="1" applyFont="1" applyFill="1" applyBorder="1" applyAlignment="1" applyProtection="1">
      <alignment/>
      <protection locked="0"/>
    </xf>
    <xf numFmtId="3" fontId="6" fillId="0" borderId="66" xfId="80" applyNumberFormat="1" applyFont="1" applyFill="1" applyBorder="1" applyProtection="1">
      <alignment/>
      <protection locked="0"/>
    </xf>
    <xf numFmtId="3" fontId="6" fillId="0" borderId="49" xfId="80" applyNumberFormat="1" applyFont="1" applyFill="1" applyBorder="1" applyProtection="1">
      <alignment/>
      <protection locked="0"/>
    </xf>
    <xf numFmtId="3" fontId="6" fillId="0" borderId="81" xfId="80" applyNumberFormat="1" applyFont="1" applyFill="1" applyBorder="1" applyProtection="1">
      <alignment/>
      <protection locked="0"/>
    </xf>
    <xf numFmtId="3" fontId="6" fillId="0" borderId="59" xfId="80" applyNumberFormat="1" applyFont="1" applyFill="1" applyBorder="1" applyProtection="1">
      <alignment/>
      <protection locked="0"/>
    </xf>
    <xf numFmtId="3" fontId="6" fillId="0" borderId="83" xfId="80" applyNumberFormat="1" applyFont="1" applyFill="1" applyBorder="1" applyProtection="1">
      <alignment/>
      <protection locked="0"/>
    </xf>
    <xf numFmtId="3" fontId="6" fillId="0" borderId="82" xfId="80" applyNumberFormat="1" applyFont="1" applyFill="1" applyBorder="1" applyProtection="1">
      <alignment/>
      <protection locked="0"/>
    </xf>
    <xf numFmtId="0" fontId="9" fillId="0" borderId="11" xfId="81" applyFont="1" applyFill="1" applyBorder="1" applyAlignment="1">
      <alignment horizontal="center"/>
      <protection/>
    </xf>
    <xf numFmtId="0" fontId="9" fillId="0" borderId="90" xfId="0" applyFont="1" applyFill="1" applyBorder="1" applyAlignment="1" applyProtection="1">
      <alignment horizontal="centerContinuous" vertical="center"/>
      <protection/>
    </xf>
    <xf numFmtId="0" fontId="9" fillId="0" borderId="30" xfId="0" applyFont="1" applyFill="1" applyBorder="1" applyAlignment="1" applyProtection="1">
      <alignment horizontal="centerContinuous" vertical="center" wrapText="1"/>
      <protection/>
    </xf>
    <xf numFmtId="0" fontId="9" fillId="0" borderId="44" xfId="0" applyFont="1" applyFill="1" applyBorder="1" applyAlignment="1">
      <alignment horizontal="centerContinuous" vertical="center" wrapText="1"/>
    </xf>
    <xf numFmtId="0" fontId="20" fillId="0" borderId="34" xfId="0" applyFont="1" applyFill="1" applyBorder="1" applyAlignment="1" applyProtection="1">
      <alignment/>
      <protection/>
    </xf>
    <xf numFmtId="0" fontId="20" fillId="0" borderId="33" xfId="0" applyFont="1" applyFill="1" applyBorder="1" applyAlignment="1" applyProtection="1">
      <alignment horizontal="center"/>
      <protection/>
    </xf>
    <xf numFmtId="0" fontId="20" fillId="0" borderId="34" xfId="0" applyFont="1" applyFill="1" applyBorder="1" applyAlignment="1" applyProtection="1">
      <alignment horizontal="center"/>
      <protection/>
    </xf>
    <xf numFmtId="0" fontId="20" fillId="0" borderId="35" xfId="0" applyFont="1" applyFill="1" applyBorder="1" applyAlignment="1" applyProtection="1">
      <alignment horizontal="center"/>
      <protection/>
    </xf>
    <xf numFmtId="0" fontId="20" fillId="0" borderId="91" xfId="0" applyFont="1" applyFill="1" applyBorder="1" applyAlignment="1" applyProtection="1">
      <alignment horizontal="center"/>
      <protection/>
    </xf>
    <xf numFmtId="0" fontId="20" fillId="0" borderId="0" xfId="0" applyFont="1" applyAlignment="1">
      <alignment/>
    </xf>
    <xf numFmtId="0" fontId="6" fillId="0" borderId="15" xfId="0" applyFont="1" applyBorder="1" applyAlignment="1">
      <alignment/>
    </xf>
    <xf numFmtId="0" fontId="6" fillId="0" borderId="38" xfId="0" applyFont="1" applyBorder="1" applyAlignment="1">
      <alignment/>
    </xf>
    <xf numFmtId="3" fontId="6" fillId="0" borderId="92" xfId="82" applyNumberFormat="1" applyFont="1" applyFill="1" applyBorder="1" applyProtection="1">
      <alignment/>
      <protection locked="0"/>
    </xf>
    <xf numFmtId="3" fontId="6" fillId="0" borderId="82" xfId="82" applyNumberFormat="1" applyFont="1" applyFill="1" applyBorder="1" applyProtection="1">
      <alignment/>
      <protection locked="0"/>
    </xf>
    <xf numFmtId="3" fontId="6" fillId="0" borderId="85" xfId="82" applyNumberFormat="1" applyFont="1" applyFill="1" applyBorder="1" applyProtection="1">
      <alignment/>
      <protection locked="0"/>
    </xf>
    <xf numFmtId="3" fontId="6" fillId="0" borderId="80" xfId="82" applyNumberFormat="1" applyFont="1" applyFill="1" applyBorder="1" applyProtection="1">
      <alignment/>
      <protection locked="0"/>
    </xf>
    <xf numFmtId="0" fontId="19" fillId="0" borderId="84" xfId="82" applyFont="1" applyFill="1" applyBorder="1" applyAlignment="1" applyProtection="1">
      <alignment horizontal="centerContinuous" vertical="center"/>
      <protection/>
    </xf>
    <xf numFmtId="0" fontId="14" fillId="0" borderId="10" xfId="81" applyFont="1" applyFill="1" applyBorder="1" applyAlignment="1">
      <alignment horizontal="centerContinuous"/>
      <protection/>
    </xf>
    <xf numFmtId="0" fontId="14" fillId="0" borderId="93" xfId="80" applyFont="1" applyFill="1" applyBorder="1" applyAlignment="1" applyProtection="1">
      <alignment horizontal="center" vertical="center"/>
      <protection/>
    </xf>
    <xf numFmtId="0" fontId="14" fillId="0" borderId="93" xfId="79" applyFont="1" applyFill="1" applyBorder="1" applyAlignment="1" applyProtection="1">
      <alignment horizontal="center" vertical="center"/>
      <protection/>
    </xf>
    <xf numFmtId="0" fontId="14" fillId="0" borderId="93" xfId="78" applyFont="1" applyFill="1" applyBorder="1" applyAlignment="1" applyProtection="1">
      <alignment horizontal="center" vertical="center"/>
      <protection/>
    </xf>
    <xf numFmtId="0" fontId="14" fillId="0" borderId="93" xfId="77" applyFont="1" applyFill="1" applyBorder="1" applyAlignment="1" applyProtection="1">
      <alignment horizontal="center" vertical="center"/>
      <protection/>
    </xf>
    <xf numFmtId="0" fontId="14" fillId="0" borderId="24" xfId="77" applyFont="1" applyFill="1" applyBorder="1" applyAlignment="1" applyProtection="1">
      <alignment horizontal="center" vertical="center"/>
      <protection/>
    </xf>
    <xf numFmtId="0" fontId="15" fillId="0" borderId="17" xfId="77" applyFont="1" applyFill="1" applyBorder="1" applyAlignment="1">
      <alignment horizontal="center"/>
      <protection/>
    </xf>
    <xf numFmtId="0" fontId="15" fillId="0" borderId="94" xfId="0" applyFont="1" applyFill="1" applyBorder="1" applyAlignment="1" applyProtection="1">
      <alignment horizontal="center"/>
      <protection/>
    </xf>
    <xf numFmtId="0" fontId="15" fillId="0" borderId="95" xfId="0" applyFont="1" applyFill="1" applyBorder="1" applyAlignment="1" applyProtection="1">
      <alignment horizontal="center"/>
      <protection/>
    </xf>
    <xf numFmtId="0" fontId="20" fillId="0" borderId="96" xfId="82" applyFont="1" applyFill="1" applyBorder="1" applyAlignment="1" applyProtection="1">
      <alignment horizontal="center"/>
      <protection/>
    </xf>
    <xf numFmtId="0" fontId="20" fillId="0" borderId="28" xfId="82" applyFont="1" applyFill="1" applyBorder="1" applyAlignment="1" applyProtection="1">
      <alignment horizontal="center"/>
      <protection/>
    </xf>
    <xf numFmtId="0" fontId="20" fillId="0" borderId="0" xfId="82" applyFont="1">
      <alignment/>
      <protection/>
    </xf>
    <xf numFmtId="0" fontId="20" fillId="0" borderId="17" xfId="0" applyFont="1" applyFill="1" applyBorder="1" applyAlignment="1">
      <alignment horizontal="center"/>
    </xf>
    <xf numFmtId="0" fontId="27" fillId="0" borderId="33" xfId="0" applyFont="1" applyFill="1" applyBorder="1" applyAlignment="1" applyProtection="1">
      <alignment horizontal="center"/>
      <protection/>
    </xf>
    <xf numFmtId="0" fontId="27" fillId="0" borderId="97" xfId="0" applyFont="1" applyFill="1" applyBorder="1" applyAlignment="1" applyProtection="1">
      <alignment horizontal="center"/>
      <protection/>
    </xf>
    <xf numFmtId="0" fontId="9" fillId="0" borderId="98" xfId="0" applyFont="1" applyFill="1" applyBorder="1" applyAlignment="1" applyProtection="1">
      <alignment horizontal="center" vertical="center"/>
      <protection/>
    </xf>
    <xf numFmtId="0" fontId="9" fillId="0" borderId="99" xfId="0" applyFont="1" applyFill="1" applyBorder="1" applyAlignment="1" applyProtection="1">
      <alignment horizontal="centerContinuous" vertical="center" wrapText="1"/>
      <protection/>
    </xf>
    <xf numFmtId="0" fontId="5" fillId="0" borderId="100" xfId="82" applyFont="1" applyBorder="1" applyAlignment="1" applyProtection="1">
      <alignment horizontal="left" vertical="top"/>
      <protection/>
    </xf>
    <xf numFmtId="0" fontId="9" fillId="0" borderId="54" xfId="77" applyFont="1" applyBorder="1" applyAlignment="1">
      <alignment horizontal="right"/>
      <protection/>
    </xf>
    <xf numFmtId="0" fontId="9" fillId="0" borderId="78" xfId="0" applyFont="1" applyFill="1" applyBorder="1" applyAlignment="1" applyProtection="1">
      <alignment horizontal="right" vertical="center"/>
      <protection/>
    </xf>
    <xf numFmtId="0" fontId="9" fillId="0" borderId="71" xfId="0" applyFont="1" applyFill="1" applyBorder="1" applyAlignment="1">
      <alignment horizontal="centerContinuous" vertical="center"/>
    </xf>
    <xf numFmtId="0" fontId="20" fillId="0" borderId="35" xfId="0" applyFont="1" applyFill="1" applyBorder="1" applyAlignment="1" applyProtection="1">
      <alignment horizontal="center"/>
      <protection/>
    </xf>
    <xf numFmtId="0" fontId="6" fillId="0" borderId="11" xfId="82" applyFont="1" applyBorder="1" applyAlignment="1">
      <alignment horizontal="center"/>
      <protection/>
    </xf>
    <xf numFmtId="0" fontId="9" fillId="0" borderId="15" xfId="82" applyFont="1" applyBorder="1" applyAlignment="1">
      <alignment horizontal="centerContinuous" vertical="center"/>
      <protection/>
    </xf>
    <xf numFmtId="0" fontId="9" fillId="0" borderId="38" xfId="82" applyFont="1" applyBorder="1" applyAlignment="1">
      <alignment horizontal="centerContinuous" vertical="center"/>
      <protection/>
    </xf>
    <xf numFmtId="0" fontId="9" fillId="0" borderId="15" xfId="77" applyFont="1" applyFill="1" applyBorder="1" applyAlignment="1">
      <alignment horizontal="centerContinuous" vertical="center"/>
      <protection/>
    </xf>
    <xf numFmtId="0" fontId="8" fillId="0" borderId="13" xfId="0" applyFont="1" applyFill="1" applyBorder="1" applyAlignment="1" applyProtection="1">
      <alignment horizontal="left" vertical="center" wrapText="1"/>
      <protection/>
    </xf>
    <xf numFmtId="0" fontId="6" fillId="0" borderId="100" xfId="0" applyFont="1" applyFill="1" applyBorder="1" applyAlignment="1">
      <alignment horizontal="centerContinuous"/>
    </xf>
    <xf numFmtId="0" fontId="8" fillId="0" borderId="101" xfId="0" applyFont="1" applyFill="1" applyBorder="1" applyAlignment="1" applyProtection="1">
      <alignment horizontal="centerContinuous" vertical="center" wrapText="1"/>
      <protection/>
    </xf>
    <xf numFmtId="0" fontId="9" fillId="0" borderId="28" xfId="0" applyFont="1" applyFill="1" applyBorder="1" applyAlignment="1" applyProtection="1">
      <alignment horizontal="center" vertical="center" wrapText="1"/>
      <protection/>
    </xf>
    <xf numFmtId="0" fontId="8" fillId="0" borderId="93" xfId="0" applyFont="1" applyFill="1" applyBorder="1" applyAlignment="1" applyProtection="1">
      <alignment horizontal="centerContinuous" vertical="center" wrapText="1"/>
      <protection/>
    </xf>
    <xf numFmtId="0" fontId="8" fillId="0" borderId="102" xfId="0" applyFont="1" applyFill="1" applyBorder="1" applyAlignment="1">
      <alignment horizontal="center" vertical="center"/>
    </xf>
    <xf numFmtId="0" fontId="9" fillId="0" borderId="97"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5" xfId="0" applyFont="1" applyFill="1" applyBorder="1" applyAlignment="1" applyProtection="1">
      <alignment horizontal="centerContinuous" vertical="center"/>
      <protection/>
    </xf>
    <xf numFmtId="0" fontId="22" fillId="0" borderId="0" xfId="0" applyFont="1" applyAlignment="1">
      <alignment horizontal="center"/>
    </xf>
    <xf numFmtId="0" fontId="10" fillId="0" borderId="0" xfId="0" applyFont="1" applyBorder="1" applyAlignment="1" applyProtection="1">
      <alignment vertical="top" wrapText="1"/>
      <protection/>
    </xf>
    <xf numFmtId="0" fontId="25" fillId="0" borderId="0" xfId="0" applyFont="1" applyBorder="1" applyAlignment="1">
      <alignment vertical="center" wrapText="1"/>
    </xf>
    <xf numFmtId="0" fontId="28" fillId="0" borderId="0" xfId="0" applyFont="1" applyAlignment="1">
      <alignment/>
    </xf>
    <xf numFmtId="0" fontId="6" fillId="0" borderId="37" xfId="0" applyFont="1" applyFill="1" applyBorder="1" applyAlignment="1" applyProtection="1">
      <alignment horizontal="center"/>
      <protection/>
    </xf>
    <xf numFmtId="0" fontId="22" fillId="0" borderId="0" xfId="0" applyFont="1" applyAlignment="1">
      <alignment horizontal="left"/>
    </xf>
    <xf numFmtId="38" fontId="6" fillId="0" borderId="52" xfId="47" applyNumberFormat="1" applyFont="1" applyBorder="1" applyAlignment="1">
      <alignment/>
    </xf>
    <xf numFmtId="38" fontId="6" fillId="0" borderId="37" xfId="47" applyNumberFormat="1" applyFont="1" applyBorder="1" applyAlignment="1">
      <alignment/>
    </xf>
    <xf numFmtId="38" fontId="6" fillId="0" borderId="64" xfId="47" applyNumberFormat="1" applyFont="1" applyBorder="1" applyAlignment="1">
      <alignment/>
    </xf>
    <xf numFmtId="0" fontId="6" fillId="0" borderId="37" xfId="0" applyFont="1" applyBorder="1" applyAlignment="1">
      <alignment horizontal="center"/>
    </xf>
    <xf numFmtId="0" fontId="6" fillId="0" borderId="52" xfId="0" applyFont="1" applyFill="1" applyBorder="1" applyAlignment="1" applyProtection="1">
      <alignment horizontal="center"/>
      <protection/>
    </xf>
    <xf numFmtId="3" fontId="6" fillId="0" borderId="66" xfId="0" applyNumberFormat="1" applyFont="1" applyFill="1" applyBorder="1" applyAlignment="1" applyProtection="1">
      <alignment/>
      <protection locked="0"/>
    </xf>
    <xf numFmtId="3" fontId="6" fillId="24" borderId="66" xfId="0" applyNumberFormat="1" applyFont="1" applyFill="1" applyBorder="1" applyAlignment="1" applyProtection="1">
      <alignment/>
      <protection locked="0"/>
    </xf>
    <xf numFmtId="3" fontId="6" fillId="24" borderId="49" xfId="0" applyNumberFormat="1" applyFont="1" applyFill="1" applyBorder="1" applyAlignment="1" applyProtection="1">
      <alignment/>
      <protection locked="0"/>
    </xf>
    <xf numFmtId="3" fontId="6" fillId="24" borderId="80" xfId="0" applyNumberFormat="1" applyFont="1" applyFill="1" applyBorder="1" applyAlignment="1" applyProtection="1">
      <alignment/>
      <protection locked="0"/>
    </xf>
    <xf numFmtId="0" fontId="34" fillId="0" borderId="100" xfId="0" applyFont="1" applyBorder="1" applyAlignment="1">
      <alignment horizontal="right" vertical="center" wrapText="1"/>
    </xf>
    <xf numFmtId="3" fontId="6" fillId="0" borderId="19" xfId="81" applyNumberFormat="1" applyFont="1" applyFill="1" applyBorder="1" applyAlignment="1" applyProtection="1">
      <alignment/>
      <protection locked="0"/>
    </xf>
    <xf numFmtId="3" fontId="6" fillId="0" borderId="103" xfId="81" applyNumberFormat="1" applyFont="1" applyFill="1" applyBorder="1" applyAlignment="1" applyProtection="1">
      <alignment/>
      <protection locked="0"/>
    </xf>
    <xf numFmtId="3" fontId="6" fillId="0" borderId="82" xfId="81" applyNumberFormat="1" applyFont="1" applyFill="1" applyBorder="1" applyAlignment="1" applyProtection="1">
      <alignment/>
      <protection locked="0"/>
    </xf>
    <xf numFmtId="3" fontId="6" fillId="0" borderId="104" xfId="81" applyNumberFormat="1" applyFont="1" applyFill="1" applyBorder="1" applyAlignment="1" applyProtection="1">
      <alignment/>
      <protection locked="0"/>
    </xf>
    <xf numFmtId="3" fontId="6" fillId="0" borderId="20" xfId="81" applyNumberFormat="1" applyFont="1" applyFill="1" applyBorder="1" applyAlignment="1" applyProtection="1">
      <alignment/>
      <protection locked="0"/>
    </xf>
    <xf numFmtId="3" fontId="6" fillId="0" borderId="66" xfId="81" applyNumberFormat="1" applyFont="1" applyFill="1" applyBorder="1" applyAlignment="1" applyProtection="1">
      <alignment/>
      <protection locked="0"/>
    </xf>
    <xf numFmtId="3" fontId="6" fillId="0" borderId="59" xfId="81" applyNumberFormat="1" applyFont="1" applyFill="1" applyBorder="1" applyAlignment="1" applyProtection="1">
      <alignment/>
      <protection locked="0"/>
    </xf>
    <xf numFmtId="3" fontId="6" fillId="0" borderId="49" xfId="81" applyNumberFormat="1" applyFont="1" applyFill="1" applyBorder="1" applyAlignment="1" applyProtection="1">
      <alignment/>
      <protection locked="0"/>
    </xf>
    <xf numFmtId="3" fontId="6" fillId="0" borderId="83" xfId="81" applyNumberFormat="1" applyFont="1" applyFill="1" applyBorder="1" applyAlignment="1" applyProtection="1">
      <alignment/>
      <protection locked="0"/>
    </xf>
    <xf numFmtId="3" fontId="6" fillId="0" borderId="86" xfId="81" applyNumberFormat="1" applyFont="1" applyFill="1" applyBorder="1" applyAlignment="1" applyProtection="1">
      <alignment/>
      <protection locked="0"/>
    </xf>
    <xf numFmtId="3" fontId="6" fillId="24" borderId="37" xfId="0" applyNumberFormat="1" applyFont="1" applyFill="1" applyBorder="1" applyAlignment="1">
      <alignment/>
    </xf>
    <xf numFmtId="3" fontId="6" fillId="0" borderId="37" xfId="0" applyNumberFormat="1" applyFont="1" applyFill="1" applyBorder="1" applyAlignment="1">
      <alignment/>
    </xf>
    <xf numFmtId="40" fontId="6" fillId="0" borderId="37" xfId="47" applyFont="1" applyBorder="1" applyAlignment="1">
      <alignment/>
    </xf>
    <xf numFmtId="38" fontId="6" fillId="0" borderId="37" xfId="47" applyNumberFormat="1" applyFont="1" applyBorder="1" applyAlignment="1">
      <alignment/>
    </xf>
    <xf numFmtId="4" fontId="6" fillId="0" borderId="37" xfId="0" applyNumberFormat="1" applyFont="1" applyBorder="1" applyAlignment="1">
      <alignment/>
    </xf>
    <xf numFmtId="10" fontId="6" fillId="0" borderId="37" xfId="85" applyNumberFormat="1" applyFont="1" applyBorder="1" applyAlignment="1">
      <alignment/>
    </xf>
    <xf numFmtId="0" fontId="6" fillId="0" borderId="105"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79" fontId="35" fillId="0" borderId="0" xfId="74" applyAlignment="1">
      <alignment vertical="center"/>
      <protection/>
    </xf>
    <xf numFmtId="179" fontId="36" fillId="0" borderId="0" xfId="74" applyFont="1" applyAlignment="1">
      <alignment vertical="center"/>
      <protection/>
    </xf>
    <xf numFmtId="179" fontId="35" fillId="0" borderId="0" xfId="74" applyFill="1" applyAlignment="1">
      <alignment vertical="center"/>
      <protection/>
    </xf>
    <xf numFmtId="179" fontId="17" fillId="0" borderId="0" xfId="74" applyFont="1" applyAlignment="1" applyProtection="1">
      <alignment horizontal="left" vertical="center"/>
      <protection/>
    </xf>
    <xf numFmtId="179" fontId="40" fillId="0" borderId="0" xfId="74" applyFont="1" applyAlignment="1">
      <alignment vertical="center"/>
      <protection/>
    </xf>
    <xf numFmtId="179" fontId="35" fillId="0" borderId="0" xfId="76" applyNumberFormat="1" applyFont="1" applyAlignment="1">
      <alignment vertical="center"/>
      <protection/>
    </xf>
    <xf numFmtId="179" fontId="42" fillId="0" borderId="0" xfId="74" applyFont="1" applyAlignment="1">
      <alignment vertical="center"/>
      <protection/>
    </xf>
    <xf numFmtId="179" fontId="13" fillId="0" borderId="0" xfId="74" applyFont="1" applyAlignment="1" applyProtection="1">
      <alignment horizontal="left" vertical="center"/>
      <protection/>
    </xf>
    <xf numFmtId="0" fontId="15" fillId="0" borderId="82" xfId="0" applyFont="1" applyFill="1" applyBorder="1" applyAlignment="1" applyProtection="1">
      <alignment horizontal="center"/>
      <protection/>
    </xf>
    <xf numFmtId="0" fontId="15" fillId="0" borderId="49" xfId="0" applyFont="1" applyFill="1" applyBorder="1" applyAlignment="1" applyProtection="1">
      <alignment horizontal="center"/>
      <protection/>
    </xf>
    <xf numFmtId="0" fontId="15" fillId="0" borderId="49"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4" fillId="0" borderId="37" xfId="0" applyNumberFormat="1" applyFont="1" applyBorder="1" applyAlignment="1">
      <alignment horizontal="center"/>
    </xf>
    <xf numFmtId="3" fontId="9" fillId="0" borderId="37" xfId="0" applyNumberFormat="1" applyFont="1" applyFill="1" applyBorder="1" applyAlignment="1">
      <alignment/>
    </xf>
    <xf numFmtId="0" fontId="9" fillId="0" borderId="37"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6" fillId="0" borderId="40" xfId="0" applyFont="1" applyFill="1" applyBorder="1" applyAlignment="1">
      <alignment horizontal="centerContinuous"/>
    </xf>
    <xf numFmtId="0" fontId="6" fillId="0" borderId="106" xfId="0" applyFont="1" applyFill="1" applyBorder="1" applyAlignment="1">
      <alignment horizontal="center"/>
    </xf>
    <xf numFmtId="179" fontId="17" fillId="0" borderId="0" xfId="74" applyFont="1" applyAlignment="1" applyProtection="1">
      <alignment vertical="center"/>
      <protection/>
    </xf>
    <xf numFmtId="179" fontId="37" fillId="0" borderId="0" xfId="74" applyFont="1" applyAlignment="1" applyProtection="1">
      <alignment vertical="center"/>
      <protection/>
    </xf>
    <xf numFmtId="179" fontId="35" fillId="0" borderId="0" xfId="74" applyAlignment="1" applyProtection="1">
      <alignment vertical="center"/>
      <protection/>
    </xf>
    <xf numFmtId="179" fontId="17" fillId="0" borderId="0" xfId="74" applyFont="1" applyFill="1" applyBorder="1" applyAlignment="1" applyProtection="1">
      <alignment vertical="center"/>
      <protection/>
    </xf>
    <xf numFmtId="179" fontId="9" fillId="0" borderId="0" xfId="74" applyFont="1" applyAlignment="1" applyProtection="1">
      <alignment vertical="center"/>
      <protection/>
    </xf>
    <xf numFmtId="179" fontId="40" fillId="0" borderId="0" xfId="74" applyFont="1" applyAlignment="1" applyProtection="1">
      <alignment vertical="center"/>
      <protection/>
    </xf>
    <xf numFmtId="179" fontId="6" fillId="0" borderId="0" xfId="74" applyFont="1" applyAlignment="1" applyProtection="1">
      <alignment vertical="center"/>
      <protection/>
    </xf>
    <xf numFmtId="179" fontId="41" fillId="0" borderId="0" xfId="74" applyFont="1" applyAlignment="1" applyProtection="1">
      <alignment horizontal="left" vertical="center" wrapText="1"/>
      <protection/>
    </xf>
    <xf numFmtId="179" fontId="17" fillId="0" borderId="0" xfId="74" applyFont="1" applyFill="1" applyAlignment="1" applyProtection="1">
      <alignment vertical="center"/>
      <protection/>
    </xf>
    <xf numFmtId="0" fontId="39" fillId="0" borderId="0" xfId="71" applyFont="1" applyFill="1" applyBorder="1" applyAlignment="1" applyProtection="1">
      <alignment horizontal="left" vertical="center"/>
      <protection/>
    </xf>
    <xf numFmtId="0" fontId="6" fillId="0" borderId="0" xfId="71" applyFont="1" applyFill="1" applyAlignment="1" applyProtection="1">
      <alignment vertical="center"/>
      <protection/>
    </xf>
    <xf numFmtId="0" fontId="24" fillId="0" borderId="0" xfId="71" applyFont="1" applyFill="1" applyBorder="1" applyAlignment="1" applyProtection="1">
      <alignment horizontal="center" vertical="center"/>
      <protection/>
    </xf>
    <xf numFmtId="179" fontId="13" fillId="0" borderId="0" xfId="76" applyNumberFormat="1" applyFont="1" applyAlignment="1" applyProtection="1">
      <alignment vertical="center"/>
      <protection/>
    </xf>
    <xf numFmtId="179" fontId="22" fillId="0" borderId="0" xfId="76" applyNumberFormat="1" applyFont="1" applyAlignment="1" applyProtection="1">
      <alignment vertical="center"/>
      <protection/>
    </xf>
    <xf numFmtId="179" fontId="17" fillId="0" borderId="0" xfId="76" applyNumberFormat="1" applyFont="1" applyAlignment="1" applyProtection="1">
      <alignment vertical="center"/>
      <protection/>
    </xf>
    <xf numFmtId="0" fontId="8" fillId="0" borderId="0" xfId="0" applyFont="1" applyAlignment="1" applyProtection="1">
      <alignment horizontal="center" vertical="top"/>
      <protection/>
    </xf>
    <xf numFmtId="179" fontId="17" fillId="0" borderId="0" xfId="76" applyNumberFormat="1" applyFont="1" applyBorder="1" applyAlignment="1" applyProtection="1">
      <alignment vertical="center"/>
      <protection/>
    </xf>
    <xf numFmtId="179" fontId="42" fillId="0" borderId="0" xfId="74" applyFont="1" applyAlignment="1" applyProtection="1">
      <alignment vertical="center"/>
      <protection/>
    </xf>
    <xf numFmtId="179" fontId="17" fillId="0" borderId="0" xfId="74" applyFont="1" applyBorder="1" applyAlignment="1" applyProtection="1">
      <alignment vertical="center"/>
      <protection/>
    </xf>
    <xf numFmtId="0" fontId="17" fillId="0" borderId="0" xfId="76" applyProtection="1">
      <alignment/>
      <protection/>
    </xf>
    <xf numFmtId="179" fontId="8" fillId="0" borderId="37" xfId="74" applyFont="1" applyFill="1" applyBorder="1" applyAlignment="1" applyProtection="1">
      <alignment horizontal="center" vertical="center"/>
      <protection/>
    </xf>
    <xf numFmtId="179" fontId="35" fillId="0" borderId="0" xfId="74" applyFont="1" applyAlignment="1" applyProtection="1">
      <alignment vertical="center"/>
      <protection/>
    </xf>
    <xf numFmtId="0" fontId="0" fillId="0" borderId="0" xfId="72" applyAlignment="1" applyProtection="1">
      <alignment vertical="center"/>
      <protection/>
    </xf>
    <xf numFmtId="179" fontId="43" fillId="0" borderId="0" xfId="74" applyFont="1" applyAlignment="1" applyProtection="1">
      <alignment vertical="center"/>
      <protection/>
    </xf>
    <xf numFmtId="0" fontId="17" fillId="0" borderId="0" xfId="76"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4" fontId="36" fillId="0" borderId="0" xfId="74" applyNumberFormat="1" applyFont="1" applyAlignment="1" applyProtection="1">
      <alignment vertical="center"/>
      <protection/>
    </xf>
    <xf numFmtId="179" fontId="45" fillId="0" borderId="0" xfId="74" applyFont="1" applyAlignment="1" applyProtection="1">
      <alignment vertical="center"/>
      <protection/>
    </xf>
    <xf numFmtId="204" fontId="6" fillId="0" borderId="0" xfId="0" applyNumberFormat="1" applyFont="1" applyBorder="1" applyAlignment="1" applyProtection="1">
      <alignment/>
      <protection/>
    </xf>
    <xf numFmtId="204" fontId="35" fillId="0" borderId="0" xfId="74" applyNumberFormat="1" applyAlignment="1" applyProtection="1">
      <alignment vertical="center"/>
      <protection locked="0"/>
    </xf>
    <xf numFmtId="0" fontId="6" fillId="0" borderId="82" xfId="82" applyFont="1" applyFill="1" applyBorder="1" applyAlignment="1">
      <alignment horizontal="centerContinuous" vertical="center" wrapText="1"/>
      <protection/>
    </xf>
    <xf numFmtId="0" fontId="18" fillId="0" borderId="92" xfId="82" applyFont="1" applyFill="1" applyBorder="1" applyAlignment="1" applyProtection="1">
      <alignment horizontal="centerContinuous" vertical="center" wrapText="1"/>
      <protection/>
    </xf>
    <xf numFmtId="0" fontId="9" fillId="0" borderId="0" xfId="82" applyFont="1" applyBorder="1" applyAlignment="1">
      <alignment horizontal="centerContinuous" vertical="center"/>
      <protection/>
    </xf>
    <xf numFmtId="0" fontId="18" fillId="0" borderId="107" xfId="82" applyFont="1" applyFill="1" applyBorder="1" applyAlignment="1" applyProtection="1">
      <alignment horizontal="centerContinuous" vertical="center" wrapText="1"/>
      <protection/>
    </xf>
    <xf numFmtId="0" fontId="19" fillId="0" borderId="108" xfId="82" applyFont="1" applyFill="1" applyBorder="1" applyAlignment="1" applyProtection="1">
      <alignment horizontal="centerContinuous" vertical="center"/>
      <protection/>
    </xf>
    <xf numFmtId="1" fontId="6" fillId="0" borderId="0" xfId="0" applyNumberFormat="1" applyFont="1" applyAlignment="1">
      <alignment/>
    </xf>
    <xf numFmtId="1" fontId="9" fillId="0" borderId="37" xfId="0" applyNumberFormat="1" applyFont="1" applyFill="1" applyBorder="1" applyAlignment="1" applyProtection="1">
      <alignment horizontal="center" vertical="center" wrapText="1"/>
      <protection/>
    </xf>
    <xf numFmtId="1" fontId="14" fillId="0" borderId="37"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7" xfId="0" applyNumberFormat="1" applyFont="1" applyFill="1" applyBorder="1" applyAlignment="1" applyProtection="1">
      <alignment horizontal="center" vertical="center" wrapText="1"/>
      <protection/>
    </xf>
    <xf numFmtId="3" fontId="14" fillId="0" borderId="37" xfId="0" applyNumberFormat="1" applyFont="1" applyFill="1" applyBorder="1" applyAlignment="1" applyProtection="1">
      <alignment horizontal="center" vertical="center" wrapText="1"/>
      <protection/>
    </xf>
    <xf numFmtId="0" fontId="46" fillId="0" borderId="0" xfId="0" applyFont="1" applyAlignment="1">
      <alignment/>
    </xf>
    <xf numFmtId="38" fontId="46" fillId="0" borderId="0" xfId="0" applyNumberFormat="1" applyFont="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10" fontId="0" fillId="0" borderId="95" xfId="85" applyNumberFormat="1" applyFont="1" applyBorder="1" applyAlignment="1">
      <alignment horizontal="center"/>
    </xf>
    <xf numFmtId="10" fontId="0" fillId="0" borderId="73" xfId="85" applyNumberFormat="1" applyFont="1" applyBorder="1" applyAlignment="1">
      <alignment horizontal="center"/>
    </xf>
    <xf numFmtId="10" fontId="0" fillId="0" borderId="109" xfId="85" applyNumberFormat="1" applyFont="1" applyBorder="1" applyAlignment="1">
      <alignment horizontal="center"/>
    </xf>
    <xf numFmtId="10" fontId="26" fillId="0" borderId="64" xfId="85" applyNumberFormat="1" applyFont="1" applyBorder="1" applyAlignment="1">
      <alignment horizontal="center" wrapText="1"/>
    </xf>
    <xf numFmtId="10" fontId="0" fillId="0" borderId="64" xfId="85" applyNumberFormat="1" applyFont="1" applyBorder="1" applyAlignment="1">
      <alignment horizontal="center"/>
    </xf>
    <xf numFmtId="10" fontId="0" fillId="0" borderId="59" xfId="85" applyNumberFormat="1" applyFont="1" applyBorder="1" applyAlignment="1">
      <alignment horizontal="center"/>
    </xf>
    <xf numFmtId="206" fontId="6" fillId="24" borderId="66" xfId="0" applyNumberFormat="1" applyFont="1" applyFill="1" applyBorder="1" applyAlignment="1">
      <alignment/>
    </xf>
    <xf numFmtId="206" fontId="6" fillId="24" borderId="95" xfId="0" applyNumberFormat="1" applyFont="1" applyFill="1" applyBorder="1" applyAlignment="1">
      <alignment/>
    </xf>
    <xf numFmtId="206" fontId="6" fillId="0" borderId="110" xfId="0" applyNumberFormat="1" applyFont="1" applyFill="1" applyBorder="1" applyAlignment="1">
      <alignment/>
    </xf>
    <xf numFmtId="206" fontId="6" fillId="0" borderId="111" xfId="0" applyNumberFormat="1" applyFont="1" applyFill="1" applyBorder="1" applyAlignment="1">
      <alignment/>
    </xf>
    <xf numFmtId="206" fontId="6" fillId="0" borderId="112" xfId="0" applyNumberFormat="1" applyFont="1" applyFill="1" applyBorder="1" applyAlignment="1">
      <alignment/>
    </xf>
    <xf numFmtId="206" fontId="6" fillId="0" borderId="54" xfId="77" applyNumberFormat="1" applyFont="1" applyFill="1" applyBorder="1">
      <alignment/>
      <protection/>
    </xf>
    <xf numFmtId="206" fontId="6" fillId="0" borderId="111" xfId="77" applyNumberFormat="1" applyFont="1" applyFill="1" applyBorder="1">
      <alignment/>
      <protection/>
    </xf>
    <xf numFmtId="206" fontId="6" fillId="0" borderId="110" xfId="77" applyNumberFormat="1" applyFont="1" applyFill="1" applyBorder="1">
      <alignment/>
      <protection/>
    </xf>
    <xf numFmtId="206" fontId="6" fillId="24" borderId="67" xfId="0" applyNumberFormat="1" applyFont="1" applyFill="1" applyBorder="1" applyAlignment="1">
      <alignment/>
    </xf>
    <xf numFmtId="206" fontId="6" fillId="24" borderId="113" xfId="0" applyNumberFormat="1" applyFont="1" applyFill="1" applyBorder="1" applyAlignment="1">
      <alignment vertical="center"/>
    </xf>
    <xf numFmtId="206" fontId="6" fillId="0" borderId="110" xfId="0" applyNumberFormat="1" applyFont="1" applyFill="1" applyBorder="1" applyAlignment="1" applyProtection="1">
      <alignment vertical="center"/>
      <protection/>
    </xf>
    <xf numFmtId="206" fontId="6" fillId="0" borderId="114" xfId="0" applyNumberFormat="1" applyFont="1" applyFill="1" applyBorder="1" applyAlignment="1" applyProtection="1">
      <alignment vertical="center"/>
      <protection/>
    </xf>
    <xf numFmtId="206" fontId="6" fillId="0" borderId="92" xfId="77" applyNumberFormat="1" applyFont="1" applyFill="1" applyBorder="1" applyProtection="1">
      <alignment/>
      <protection/>
    </xf>
    <xf numFmtId="206" fontId="6" fillId="0" borderId="94" xfId="77" applyNumberFormat="1" applyFont="1" applyFill="1" applyBorder="1" applyProtection="1">
      <alignment/>
      <protection/>
    </xf>
    <xf numFmtId="206" fontId="6" fillId="0" borderId="68" xfId="77" applyNumberFormat="1" applyFont="1" applyFill="1" applyBorder="1" applyProtection="1">
      <alignment/>
      <protection/>
    </xf>
    <xf numFmtId="206" fontId="6" fillId="0" borderId="95" xfId="77" applyNumberFormat="1" applyFont="1" applyFill="1" applyBorder="1" applyProtection="1">
      <alignment/>
      <protection/>
    </xf>
    <xf numFmtId="206" fontId="6" fillId="0" borderId="110" xfId="77" applyNumberFormat="1" applyFont="1" applyFill="1" applyBorder="1" applyProtection="1">
      <alignment/>
      <protection/>
    </xf>
    <xf numFmtId="206" fontId="6" fillId="0" borderId="111" xfId="77" applyNumberFormat="1" applyFont="1" applyFill="1" applyBorder="1" applyProtection="1">
      <alignment/>
      <protection/>
    </xf>
    <xf numFmtId="206" fontId="6" fillId="24" borderId="110" xfId="78" applyNumberFormat="1" applyFont="1" applyFill="1" applyBorder="1" applyAlignment="1">
      <alignment/>
      <protection/>
    </xf>
    <xf numFmtId="206" fontId="6" fillId="24" borderId="112" xfId="78" applyNumberFormat="1" applyFont="1" applyFill="1" applyBorder="1" applyAlignment="1">
      <alignment/>
      <protection/>
    </xf>
    <xf numFmtId="206" fontId="6" fillId="24" borderId="111" xfId="78" applyNumberFormat="1" applyFont="1" applyFill="1" applyBorder="1" applyAlignment="1">
      <alignment/>
      <protection/>
    </xf>
    <xf numFmtId="206" fontId="6" fillId="24" borderId="110" xfId="79" applyNumberFormat="1" applyFont="1" applyFill="1" applyBorder="1">
      <alignment/>
      <protection/>
    </xf>
    <xf numFmtId="206" fontId="6" fillId="24" borderId="111" xfId="79" applyNumberFormat="1" applyFont="1" applyFill="1" applyBorder="1">
      <alignment/>
      <protection/>
    </xf>
    <xf numFmtId="206" fontId="6" fillId="24" borderId="112" xfId="79" applyNumberFormat="1" applyFont="1" applyFill="1" applyBorder="1">
      <alignment/>
      <protection/>
    </xf>
    <xf numFmtId="206" fontId="6" fillId="24" borderId="83" xfId="79" applyNumberFormat="1" applyFont="1" applyFill="1" applyBorder="1">
      <alignment/>
      <protection/>
    </xf>
    <xf numFmtId="206" fontId="6" fillId="24" borderId="115" xfId="79" applyNumberFormat="1" applyFont="1" applyFill="1" applyBorder="1">
      <alignment/>
      <protection/>
    </xf>
    <xf numFmtId="206" fontId="6" fillId="24" borderId="71" xfId="79" applyNumberFormat="1" applyFont="1" applyFill="1" applyBorder="1">
      <alignment/>
      <protection/>
    </xf>
    <xf numFmtId="206" fontId="6" fillId="24" borderId="92" xfId="80" applyNumberFormat="1" applyFont="1" applyFill="1" applyBorder="1">
      <alignment/>
      <protection/>
    </xf>
    <xf numFmtId="206" fontId="6" fillId="24" borderId="115" xfId="80" applyNumberFormat="1" applyFont="1" applyFill="1" applyBorder="1">
      <alignment/>
      <protection/>
    </xf>
    <xf numFmtId="206" fontId="6" fillId="24" borderId="68" xfId="80" applyNumberFormat="1" applyFont="1" applyFill="1" applyBorder="1">
      <alignment/>
      <protection/>
    </xf>
    <xf numFmtId="206" fontId="6" fillId="24" borderId="71" xfId="80" applyNumberFormat="1" applyFont="1" applyFill="1" applyBorder="1">
      <alignment/>
      <protection/>
    </xf>
    <xf numFmtId="206" fontId="6" fillId="24" borderId="110" xfId="80" applyNumberFormat="1" applyFont="1" applyFill="1" applyBorder="1">
      <alignment/>
      <protection/>
    </xf>
    <xf numFmtId="206" fontId="6" fillId="24" borderId="112" xfId="80" applyNumberFormat="1" applyFont="1" applyFill="1" applyBorder="1">
      <alignment/>
      <protection/>
    </xf>
    <xf numFmtId="206" fontId="6" fillId="24" borderId="111" xfId="80" applyNumberFormat="1" applyFont="1" applyFill="1" applyBorder="1">
      <alignment/>
      <protection/>
    </xf>
    <xf numFmtId="206" fontId="6" fillId="24" borderId="85" xfId="81" applyNumberFormat="1" applyFont="1" applyFill="1" applyBorder="1" applyAlignment="1">
      <alignment/>
      <protection/>
    </xf>
    <xf numFmtId="206" fontId="6" fillId="24" borderId="80" xfId="81" applyNumberFormat="1" applyFont="1" applyFill="1" applyBorder="1" applyAlignment="1">
      <alignment/>
      <protection/>
    </xf>
    <xf numFmtId="206" fontId="6" fillId="24" borderId="110" xfId="81" applyNumberFormat="1" applyFont="1" applyFill="1" applyBorder="1" applyAlignment="1">
      <alignment/>
      <protection/>
    </xf>
    <xf numFmtId="206" fontId="6" fillId="24" borderId="111" xfId="81" applyNumberFormat="1" applyFont="1" applyFill="1" applyBorder="1" applyAlignment="1">
      <alignment/>
      <protection/>
    </xf>
    <xf numFmtId="206" fontId="6" fillId="24" borderId="92" xfId="0" applyNumberFormat="1" applyFont="1" applyFill="1" applyBorder="1" applyAlignment="1">
      <alignment/>
    </xf>
    <xf numFmtId="206" fontId="6" fillId="24" borderId="94" xfId="0" applyNumberFormat="1" applyFont="1" applyFill="1" applyBorder="1" applyAlignment="1">
      <alignment/>
    </xf>
    <xf numFmtId="206" fontId="6" fillId="24" borderId="68" xfId="0" applyNumberFormat="1" applyFont="1" applyFill="1" applyBorder="1" applyAlignment="1">
      <alignment/>
    </xf>
    <xf numFmtId="206" fontId="6" fillId="24" borderId="95" xfId="0" applyNumberFormat="1" applyFont="1" applyFill="1" applyBorder="1" applyAlignment="1">
      <alignment/>
    </xf>
    <xf numFmtId="206" fontId="6" fillId="0" borderId="110" xfId="0" applyNumberFormat="1" applyFont="1" applyFill="1" applyBorder="1" applyAlignment="1" applyProtection="1">
      <alignment/>
      <protection/>
    </xf>
    <xf numFmtId="206" fontId="6" fillId="0" borderId="112" xfId="0" applyNumberFormat="1" applyFont="1" applyFill="1" applyBorder="1" applyAlignment="1" applyProtection="1">
      <alignment/>
      <protection/>
    </xf>
    <xf numFmtId="206" fontId="6" fillId="0" borderId="111" xfId="0" applyNumberFormat="1" applyFont="1" applyFill="1" applyBorder="1" applyAlignment="1" applyProtection="1">
      <alignment/>
      <protection/>
    </xf>
    <xf numFmtId="206" fontId="6" fillId="24" borderId="110" xfId="82" applyNumberFormat="1" applyFont="1" applyFill="1" applyBorder="1">
      <alignment/>
      <protection/>
    </xf>
    <xf numFmtId="206" fontId="6" fillId="24" borderId="111" xfId="82" applyNumberFormat="1" applyFont="1" applyFill="1" applyBorder="1">
      <alignment/>
      <protection/>
    </xf>
    <xf numFmtId="206" fontId="6" fillId="24" borderId="112" xfId="82" applyNumberFormat="1" applyFont="1" applyFill="1" applyBorder="1">
      <alignment/>
      <protection/>
    </xf>
    <xf numFmtId="0" fontId="6" fillId="0" borderId="116" xfId="82" applyFont="1" applyFill="1" applyBorder="1" applyAlignment="1">
      <alignment horizontal="centerContinuous" vertical="center" wrapText="1"/>
      <protection/>
    </xf>
    <xf numFmtId="206" fontId="6" fillId="24" borderId="117" xfId="0" applyNumberFormat="1" applyFont="1" applyFill="1" applyBorder="1" applyAlignment="1">
      <alignment/>
    </xf>
    <xf numFmtId="206" fontId="6" fillId="24" borderId="118" xfId="0" applyNumberFormat="1" applyFont="1" applyFill="1" applyBorder="1" applyAlignment="1">
      <alignment/>
    </xf>
    <xf numFmtId="206" fontId="6" fillId="24" borderId="67" xfId="0" applyNumberFormat="1" applyFont="1" applyFill="1" applyBorder="1" applyAlignment="1">
      <alignment/>
    </xf>
    <xf numFmtId="206" fontId="6" fillId="24" borderId="110" xfId="0" applyNumberFormat="1" applyFont="1" applyFill="1" applyBorder="1" applyAlignment="1">
      <alignment/>
    </xf>
    <xf numFmtId="206" fontId="6" fillId="24" borderId="71" xfId="0" applyNumberFormat="1" applyFont="1" applyFill="1" applyBorder="1" applyAlignment="1">
      <alignment/>
    </xf>
    <xf numFmtId="206" fontId="9" fillId="0" borderId="77" xfId="0" applyNumberFormat="1" applyFont="1" applyFill="1" applyBorder="1" applyAlignment="1" applyProtection="1">
      <alignment vertical="center"/>
      <protection/>
    </xf>
    <xf numFmtId="0" fontId="37" fillId="0" borderId="0" xfId="74" applyNumberFormat="1" applyFont="1" applyAlignment="1" applyProtection="1">
      <alignment vertical="center"/>
      <protection/>
    </xf>
    <xf numFmtId="0" fontId="20" fillId="0" borderId="28" xfId="82" applyFont="1" applyFill="1" applyBorder="1" applyAlignment="1">
      <alignment horizontal="center"/>
      <protection/>
    </xf>
    <xf numFmtId="0" fontId="35" fillId="0" borderId="0" xfId="74" applyNumberFormat="1" applyAlignment="1" applyProtection="1">
      <alignment vertical="center"/>
      <protection locked="0"/>
    </xf>
    <xf numFmtId="0" fontId="25" fillId="0" borderId="119" xfId="0" applyFont="1" applyBorder="1" applyAlignment="1">
      <alignment horizontal="left" vertical="center" wrapText="1"/>
    </xf>
    <xf numFmtId="0" fontId="7" fillId="0" borderId="41" xfId="0" applyFont="1" applyFill="1" applyBorder="1" applyAlignment="1" applyProtection="1">
      <alignment horizontal="left"/>
      <protection/>
    </xf>
    <xf numFmtId="0" fontId="28" fillId="0" borderId="24" xfId="0" applyFont="1" applyFill="1" applyBorder="1" applyAlignment="1">
      <alignment horizontal="center"/>
    </xf>
    <xf numFmtId="0" fontId="19" fillId="0" borderId="29" xfId="0" applyFont="1" applyFill="1" applyBorder="1" applyAlignment="1" applyProtection="1">
      <alignment horizontal="center" vertical="center" wrapText="1"/>
      <protection/>
    </xf>
    <xf numFmtId="0" fontId="19" fillId="0" borderId="120" xfId="0" applyNumberFormat="1"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wrapText="1"/>
      <protection/>
    </xf>
    <xf numFmtId="0" fontId="49" fillId="0" borderId="33" xfId="0" applyFont="1" applyFill="1" applyBorder="1" applyAlignment="1">
      <alignment horizontal="center" vertical="center" wrapText="1"/>
    </xf>
    <xf numFmtId="0" fontId="49" fillId="0" borderId="121" xfId="0" applyFont="1" applyFill="1" applyBorder="1" applyAlignment="1">
      <alignment horizontal="center" vertical="center" wrapText="1"/>
    </xf>
    <xf numFmtId="0" fontId="50" fillId="0" borderId="0" xfId="0" applyFont="1" applyAlignment="1">
      <alignment/>
    </xf>
    <xf numFmtId="0" fontId="18" fillId="0" borderId="19" xfId="82" applyFont="1" applyFill="1" applyBorder="1" applyAlignment="1" applyProtection="1">
      <alignment horizontal="centerContinuous" vertical="center" wrapText="1"/>
      <protection/>
    </xf>
    <xf numFmtId="0" fontId="6" fillId="0" borderId="20" xfId="82" applyFont="1" applyFill="1" applyBorder="1" applyAlignment="1">
      <alignment horizontal="centerContinuous" vertical="center" wrapText="1"/>
      <protection/>
    </xf>
    <xf numFmtId="2" fontId="6" fillId="0" borderId="122" xfId="0" applyNumberFormat="1" applyFont="1" applyBorder="1" applyAlignment="1">
      <alignment horizontal="center" vertical="center" wrapText="1"/>
    </xf>
    <xf numFmtId="179" fontId="13" fillId="0" borderId="0" xfId="74" applyFont="1" applyAlignment="1" applyProtection="1">
      <alignment horizontal="left" vertical="center" wrapText="1"/>
      <protection/>
    </xf>
    <xf numFmtId="204" fontId="35" fillId="0" borderId="0" xfId="74" applyNumberFormat="1" applyFont="1" applyFill="1" applyAlignment="1" applyProtection="1">
      <alignment vertical="center"/>
      <protection/>
    </xf>
    <xf numFmtId="204" fontId="36" fillId="0" borderId="0" xfId="74" applyNumberFormat="1" applyFont="1" applyFill="1" applyAlignment="1" applyProtection="1">
      <alignment vertical="center"/>
      <protection/>
    </xf>
    <xf numFmtId="179" fontId="52" fillId="0" borderId="0" xfId="74" applyFont="1" applyAlignment="1">
      <alignment horizontal="center" vertical="center" wrapText="1"/>
      <protection/>
    </xf>
    <xf numFmtId="0" fontId="52" fillId="0" borderId="0" xfId="74" applyNumberFormat="1" applyFont="1" applyAlignment="1">
      <alignment horizontal="center" vertical="center" wrapText="1"/>
      <protection/>
    </xf>
    <xf numFmtId="49" fontId="54" fillId="0" borderId="60" xfId="36" applyNumberFormat="1" applyFont="1" applyBorder="1" applyAlignment="1" applyProtection="1">
      <alignment horizontal="left" vertical="center"/>
      <protection locked="0"/>
    </xf>
    <xf numFmtId="0" fontId="35" fillId="0" borderId="0" xfId="74" applyNumberFormat="1" applyAlignment="1">
      <alignment vertical="center"/>
      <protection/>
    </xf>
    <xf numFmtId="179" fontId="13" fillId="0" borderId="0" xfId="74" applyFont="1" applyBorder="1" applyAlignment="1" applyProtection="1">
      <alignment horizontal="left" vertical="center" wrapText="1"/>
      <protection/>
    </xf>
    <xf numFmtId="179" fontId="35" fillId="0" borderId="0" xfId="74" applyFont="1" applyAlignment="1">
      <alignment vertical="center"/>
      <protection/>
    </xf>
    <xf numFmtId="179" fontId="55" fillId="0" borderId="0" xfId="74" applyFont="1" applyAlignment="1" applyProtection="1">
      <alignment vertical="center"/>
      <protection/>
    </xf>
    <xf numFmtId="179" fontId="55" fillId="0" borderId="0" xfId="74" applyFont="1" applyAlignment="1">
      <alignment vertical="center"/>
      <protection/>
    </xf>
    <xf numFmtId="0" fontId="6" fillId="0" borderId="123" xfId="0" applyFont="1" applyFill="1" applyBorder="1" applyAlignment="1" applyProtection="1">
      <alignment horizontal="left"/>
      <protection/>
    </xf>
    <xf numFmtId="3" fontId="6" fillId="24" borderId="124" xfId="0" applyNumberFormat="1" applyFont="1" applyFill="1" applyBorder="1" applyAlignment="1">
      <alignment horizontal="center"/>
    </xf>
    <xf numFmtId="0" fontId="9" fillId="0" borderId="125" xfId="0" applyFont="1" applyFill="1" applyBorder="1" applyAlignment="1" applyProtection="1">
      <alignment horizontal="center"/>
      <protection/>
    </xf>
    <xf numFmtId="3" fontId="9" fillId="0" borderId="126" xfId="0" applyNumberFormat="1" applyFont="1" applyBorder="1" applyAlignment="1">
      <alignment horizontal="center"/>
    </xf>
    <xf numFmtId="2" fontId="6" fillId="0" borderId="29" xfId="47" applyNumberFormat="1" applyFont="1" applyFill="1" applyBorder="1" applyAlignment="1" applyProtection="1">
      <alignment/>
      <protection locked="0"/>
    </xf>
    <xf numFmtId="2" fontId="6" fillId="0" borderId="49" xfId="47" applyNumberFormat="1" applyFont="1" applyFill="1" applyBorder="1" applyAlignment="1" applyProtection="1">
      <alignment/>
      <protection locked="0"/>
    </xf>
    <xf numFmtId="2" fontId="6" fillId="0" borderId="95" xfId="47" applyNumberFormat="1" applyFont="1" applyFill="1" applyBorder="1" applyAlignment="1" applyProtection="1">
      <alignment/>
      <protection locked="0"/>
    </xf>
    <xf numFmtId="2" fontId="6" fillId="0" borderId="80" xfId="47" applyNumberFormat="1" applyFont="1" applyFill="1" applyBorder="1" applyAlignment="1" applyProtection="1">
      <alignment/>
      <protection locked="0"/>
    </xf>
    <xf numFmtId="2" fontId="6" fillId="0" borderId="73" xfId="47" applyNumberFormat="1" applyFont="1" applyFill="1" applyBorder="1" applyAlignment="1" applyProtection="1">
      <alignment/>
      <protection locked="0"/>
    </xf>
    <xf numFmtId="0" fontId="16" fillId="0" borderId="29"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16" fillId="0" borderId="43" xfId="0" applyFont="1" applyFill="1" applyBorder="1" applyAlignment="1" applyProtection="1">
      <alignment horizontal="center"/>
      <protection/>
    </xf>
    <xf numFmtId="2" fontId="6" fillId="0" borderId="107" xfId="47" applyNumberFormat="1" applyFont="1" applyFill="1" applyBorder="1" applyAlignment="1" applyProtection="1">
      <alignment/>
      <protection locked="0"/>
    </xf>
    <xf numFmtId="214" fontId="6" fillId="0" borderId="110" xfId="47" applyNumberFormat="1" applyFont="1" applyFill="1" applyBorder="1" applyAlignment="1">
      <alignment/>
    </xf>
    <xf numFmtId="214" fontId="6" fillId="0" borderId="111" xfId="47" applyNumberFormat="1" applyFont="1" applyFill="1" applyBorder="1" applyAlignment="1">
      <alignment/>
    </xf>
    <xf numFmtId="214" fontId="6" fillId="0" borderId="112" xfId="47" applyNumberFormat="1" applyFont="1" applyFill="1" applyBorder="1" applyAlignment="1">
      <alignment/>
    </xf>
    <xf numFmtId="214" fontId="6" fillId="24" borderId="117" xfId="0" applyNumberFormat="1" applyFont="1" applyFill="1" applyBorder="1" applyAlignment="1">
      <alignment/>
    </xf>
    <xf numFmtId="0" fontId="14" fillId="0" borderId="123" xfId="0" applyFont="1" applyBorder="1" applyAlignment="1">
      <alignment horizontal="center" vertical="center" wrapText="1"/>
    </xf>
    <xf numFmtId="0" fontId="14" fillId="0" borderId="124" xfId="0" applyFont="1" applyBorder="1" applyAlignment="1">
      <alignment horizontal="center" vertical="center" wrapText="1"/>
    </xf>
    <xf numFmtId="0" fontId="14" fillId="0" borderId="127" xfId="0" applyFont="1" applyBorder="1" applyAlignment="1">
      <alignment horizontal="center" vertical="center" wrapText="1"/>
    </xf>
    <xf numFmtId="206" fontId="6" fillId="0" borderId="128" xfId="77" applyNumberFormat="1" applyFont="1" applyFill="1" applyBorder="1">
      <alignment/>
      <protection/>
    </xf>
    <xf numFmtId="3" fontId="6" fillId="0" borderId="59" xfId="77" applyNumberFormat="1" applyFont="1" applyFill="1" applyBorder="1" applyProtection="1">
      <alignment/>
      <protection locked="0"/>
    </xf>
    <xf numFmtId="206" fontId="6" fillId="0" borderId="31" xfId="77" applyNumberFormat="1" applyFont="1" applyFill="1" applyBorder="1">
      <alignment/>
      <protection/>
    </xf>
    <xf numFmtId="3" fontId="6" fillId="0" borderId="92" xfId="77" applyNumberFormat="1" applyFont="1" applyFill="1" applyBorder="1" applyProtection="1">
      <alignment/>
      <protection locked="0"/>
    </xf>
    <xf numFmtId="206" fontId="6" fillId="0" borderId="128" xfId="77" applyNumberFormat="1" applyFont="1" applyFill="1" applyBorder="1" applyProtection="1">
      <alignment/>
      <protection/>
    </xf>
    <xf numFmtId="3" fontId="6" fillId="0" borderId="68" xfId="77" applyNumberFormat="1" applyFont="1" applyFill="1" applyBorder="1" applyProtection="1">
      <alignment/>
      <protection locked="0"/>
    </xf>
    <xf numFmtId="3" fontId="6" fillId="0" borderId="129" xfId="81" applyNumberFormat="1" applyFont="1" applyFill="1" applyBorder="1" applyAlignment="1" applyProtection="1">
      <alignment/>
      <protection locked="0"/>
    </xf>
    <xf numFmtId="3" fontId="6" fillId="0" borderId="81" xfId="81" applyNumberFormat="1" applyFont="1" applyFill="1" applyBorder="1" applyAlignment="1" applyProtection="1">
      <alignment/>
      <protection locked="0"/>
    </xf>
    <xf numFmtId="206" fontId="6" fillId="24" borderId="128" xfId="81" applyNumberFormat="1" applyFont="1" applyFill="1" applyBorder="1" applyAlignment="1">
      <alignment/>
      <protection/>
    </xf>
    <xf numFmtId="206" fontId="6" fillId="24" borderId="130" xfId="81" applyNumberFormat="1" applyFont="1" applyFill="1" applyBorder="1" applyAlignment="1">
      <alignment/>
      <protection/>
    </xf>
    <xf numFmtId="0" fontId="18" fillId="0" borderId="26" xfId="81" applyFont="1" applyFill="1" applyBorder="1" applyAlignment="1" applyProtection="1">
      <alignment horizontal="centerContinuous" vertical="center" wrapText="1"/>
      <protection/>
    </xf>
    <xf numFmtId="0" fontId="6" fillId="0" borderId="27" xfId="81" applyFont="1" applyFill="1" applyBorder="1" applyAlignment="1" applyProtection="1">
      <alignment horizontal="centerContinuous" vertical="center" wrapText="1"/>
      <protection/>
    </xf>
    <xf numFmtId="206" fontId="6" fillId="24" borderId="131" xfId="81" applyNumberFormat="1" applyFont="1" applyFill="1" applyBorder="1" applyAlignment="1">
      <alignment/>
      <protection/>
    </xf>
    <xf numFmtId="0" fontId="19" fillId="0" borderId="132" xfId="81" applyFont="1" applyFill="1" applyBorder="1" applyAlignment="1" applyProtection="1">
      <alignment horizontal="centerContinuous" vertical="center" wrapText="1"/>
      <protection/>
    </xf>
    <xf numFmtId="0" fontId="19" fillId="0" borderId="133" xfId="81" applyFont="1" applyFill="1" applyBorder="1" applyAlignment="1" applyProtection="1">
      <alignment horizontal="centerContinuous" vertical="center" wrapText="1"/>
      <protection/>
    </xf>
    <xf numFmtId="206" fontId="6" fillId="24" borderId="134" xfId="81" applyNumberFormat="1" applyFont="1" applyFill="1" applyBorder="1" applyAlignment="1">
      <alignment/>
      <protection/>
    </xf>
    <xf numFmtId="206" fontId="0" fillId="0" borderId="135" xfId="0" applyNumberFormat="1" applyBorder="1" applyAlignment="1">
      <alignment/>
    </xf>
    <xf numFmtId="206" fontId="6" fillId="0" borderId="112" xfId="77" applyNumberFormat="1" applyFont="1" applyFill="1" applyBorder="1" applyProtection="1">
      <alignment/>
      <protection/>
    </xf>
    <xf numFmtId="206" fontId="6" fillId="24" borderId="117" xfId="78" applyNumberFormat="1" applyFont="1" applyFill="1" applyBorder="1" applyAlignment="1">
      <alignment/>
      <protection/>
    </xf>
    <xf numFmtId="206" fontId="6" fillId="24" borderId="85" xfId="82" applyNumberFormat="1" applyFont="1" applyFill="1" applyBorder="1">
      <alignment/>
      <protection/>
    </xf>
    <xf numFmtId="0" fontId="20" fillId="0" borderId="101" xfId="82" applyFont="1" applyFill="1" applyBorder="1" applyAlignment="1" applyProtection="1">
      <alignment horizontal="center"/>
      <protection/>
    </xf>
    <xf numFmtId="206" fontId="6" fillId="24" borderId="80" xfId="82" applyNumberFormat="1" applyFont="1" applyFill="1" applyBorder="1">
      <alignment/>
      <protection/>
    </xf>
    <xf numFmtId="179" fontId="13" fillId="0" borderId="0" xfId="74" applyFont="1" applyFill="1" applyBorder="1" applyAlignment="1" applyProtection="1">
      <alignment vertical="center"/>
      <protection locked="0"/>
    </xf>
    <xf numFmtId="179" fontId="35" fillId="24" borderId="0" xfId="74" applyFont="1" applyFill="1" applyAlignment="1" applyProtection="1">
      <alignment vertical="center"/>
      <protection/>
    </xf>
    <xf numFmtId="179" fontId="17" fillId="24" borderId="0" xfId="74" applyFont="1" applyFill="1" applyAlignment="1" applyProtection="1">
      <alignment vertical="center"/>
      <protection/>
    </xf>
    <xf numFmtId="0" fontId="0" fillId="24" borderId="0" xfId="0" applyFill="1" applyAlignment="1" applyProtection="1">
      <alignment/>
      <protection/>
    </xf>
    <xf numFmtId="179" fontId="45" fillId="24" borderId="0" xfId="74" applyFont="1" applyFill="1" applyAlignment="1" applyProtection="1">
      <alignment vertical="center"/>
      <protection/>
    </xf>
    <xf numFmtId="179" fontId="13" fillId="24" borderId="0" xfId="74" applyFont="1" applyFill="1" applyAlignment="1" applyProtection="1">
      <alignment vertical="center"/>
      <protection/>
    </xf>
    <xf numFmtId="179" fontId="13" fillId="24" borderId="0" xfId="74" applyFont="1" applyFill="1" applyAlignment="1" applyProtection="1">
      <alignment horizontal="left" vertical="center"/>
      <protection/>
    </xf>
    <xf numFmtId="179" fontId="22" fillId="24" borderId="0" xfId="74" applyFont="1" applyFill="1" applyAlignment="1" applyProtection="1">
      <alignment horizontal="left" vertical="center"/>
      <protection/>
    </xf>
    <xf numFmtId="179" fontId="17" fillId="24" borderId="0" xfId="74" applyFont="1" applyFill="1" applyAlignment="1" applyProtection="1">
      <alignment horizontal="left" vertical="center"/>
      <protection/>
    </xf>
    <xf numFmtId="179" fontId="22" fillId="24" borderId="0" xfId="74" applyFont="1" applyFill="1" applyAlignment="1" applyProtection="1">
      <alignment vertical="center"/>
      <protection/>
    </xf>
    <xf numFmtId="179" fontId="56" fillId="24" borderId="0" xfId="74" applyFont="1" applyFill="1" applyAlignment="1" applyProtection="1">
      <alignment vertical="center"/>
      <protection/>
    </xf>
    <xf numFmtId="179" fontId="13" fillId="24" borderId="0" xfId="74" applyFont="1" applyFill="1" applyBorder="1" applyAlignment="1" applyProtection="1">
      <alignment horizontal="left" vertical="center"/>
      <protection/>
    </xf>
    <xf numFmtId="179" fontId="13" fillId="24" borderId="0" xfId="74" applyFont="1" applyFill="1" applyBorder="1" applyAlignment="1" applyProtection="1">
      <alignment vertical="center"/>
      <protection/>
    </xf>
    <xf numFmtId="0" fontId="56" fillId="24" borderId="0" xfId="76" applyFont="1" applyFill="1" applyAlignment="1" applyProtection="1">
      <alignment vertical="center"/>
      <protection/>
    </xf>
    <xf numFmtId="0" fontId="13" fillId="24" borderId="0" xfId="76" applyFont="1" applyFill="1" applyAlignment="1" applyProtection="1">
      <alignment vertical="center"/>
      <protection/>
    </xf>
    <xf numFmtId="179" fontId="17" fillId="24" borderId="0" xfId="74" applyFont="1" applyFill="1" applyBorder="1" applyAlignment="1" applyProtection="1">
      <alignment vertical="center"/>
      <protection/>
    </xf>
    <xf numFmtId="179" fontId="17" fillId="24" borderId="119" xfId="74" applyFont="1" applyFill="1" applyBorder="1" applyAlignment="1" applyProtection="1">
      <alignment vertical="center"/>
      <protection/>
    </xf>
    <xf numFmtId="179" fontId="48" fillId="24" borderId="119" xfId="74" applyFont="1" applyFill="1" applyBorder="1" applyAlignment="1" applyProtection="1">
      <alignment vertical="center"/>
      <protection/>
    </xf>
    <xf numFmtId="179" fontId="56" fillId="24" borderId="81" xfId="74" applyFont="1" applyFill="1" applyBorder="1" applyAlignment="1" applyProtection="1">
      <alignment vertical="center"/>
      <protection/>
    </xf>
    <xf numFmtId="179" fontId="13" fillId="24" borderId="81" xfId="74" applyFont="1" applyFill="1" applyBorder="1" applyAlignment="1" applyProtection="1">
      <alignment vertical="center"/>
      <protection/>
    </xf>
    <xf numFmtId="179" fontId="35" fillId="24" borderId="119" xfId="74" applyFont="1" applyFill="1" applyBorder="1" applyAlignment="1" applyProtection="1">
      <alignment vertical="center"/>
      <protection/>
    </xf>
    <xf numFmtId="179" fontId="13" fillId="0" borderId="0" xfId="74" applyFont="1" applyFill="1" applyBorder="1" applyAlignment="1" applyProtection="1">
      <alignment vertical="center"/>
      <protection/>
    </xf>
    <xf numFmtId="179" fontId="35" fillId="0" borderId="0" xfId="74" applyBorder="1" applyAlignment="1">
      <alignment vertical="center"/>
      <protection/>
    </xf>
    <xf numFmtId="179" fontId="35" fillId="0" borderId="0" xfId="74" applyAlignment="1" applyProtection="1">
      <alignment vertical="center"/>
      <protection locked="0"/>
    </xf>
    <xf numFmtId="204" fontId="35" fillId="24" borderId="136" xfId="74" applyNumberFormat="1" applyFont="1" applyFill="1" applyBorder="1" applyAlignment="1" applyProtection="1">
      <alignment vertical="center"/>
      <protection/>
    </xf>
    <xf numFmtId="204" fontId="35" fillId="24" borderId="137" xfId="74" applyNumberFormat="1" applyFont="1" applyFill="1" applyBorder="1" applyAlignment="1" applyProtection="1">
      <alignment vertical="center"/>
      <protection/>
    </xf>
    <xf numFmtId="179" fontId="35" fillId="24" borderId="136" xfId="74" applyFill="1" applyBorder="1" applyAlignment="1" applyProtection="1">
      <alignment vertical="center"/>
      <protection/>
    </xf>
    <xf numFmtId="179" fontId="22" fillId="16" borderId="37" xfId="74" applyFont="1" applyFill="1" applyBorder="1" applyAlignment="1" applyProtection="1">
      <alignment horizontal="center" vertical="center"/>
      <protection/>
    </xf>
    <xf numFmtId="0" fontId="22" fillId="24" borderId="0" xfId="0" applyFont="1" applyFill="1" applyAlignment="1" applyProtection="1">
      <alignment/>
      <protection/>
    </xf>
    <xf numFmtId="179" fontId="13" fillId="24" borderId="136" xfId="74" applyFont="1" applyFill="1" applyBorder="1" applyAlignment="1" applyProtection="1">
      <alignment vertical="center"/>
      <protection/>
    </xf>
    <xf numFmtId="0" fontId="13" fillId="24" borderId="136" xfId="76" applyFont="1" applyFill="1" applyBorder="1" applyAlignment="1" applyProtection="1">
      <alignment vertical="center"/>
      <protection/>
    </xf>
    <xf numFmtId="179" fontId="13" fillId="24" borderId="83" xfId="74" applyFont="1" applyFill="1" applyBorder="1" applyAlignment="1" applyProtection="1">
      <alignment vertical="center"/>
      <protection/>
    </xf>
    <xf numFmtId="1" fontId="13" fillId="22" borderId="37" xfId="74" applyNumberFormat="1" applyFont="1" applyFill="1" applyBorder="1" applyAlignment="1" applyProtection="1">
      <alignment vertical="center"/>
      <protection locked="0"/>
    </xf>
    <xf numFmtId="1" fontId="13" fillId="22" borderId="37" xfId="76" applyNumberFormat="1" applyFont="1" applyFill="1" applyBorder="1" applyAlignment="1" applyProtection="1">
      <alignment vertical="center"/>
      <protection locked="0"/>
    </xf>
    <xf numFmtId="1" fontId="35" fillId="0" borderId="0" xfId="74" applyNumberFormat="1" applyAlignment="1" applyProtection="1">
      <alignment vertical="center"/>
      <protection/>
    </xf>
    <xf numFmtId="0" fontId="0" fillId="24" borderId="0" xfId="0" applyFill="1" applyAlignment="1">
      <alignment/>
    </xf>
    <xf numFmtId="0" fontId="0" fillId="24" borderId="0" xfId="0" applyFill="1" applyBorder="1" applyAlignment="1">
      <alignment/>
    </xf>
    <xf numFmtId="0" fontId="60" fillId="24" borderId="0" xfId="0" applyFont="1" applyFill="1" applyBorder="1" applyAlignment="1">
      <alignment horizontal="center"/>
    </xf>
    <xf numFmtId="0" fontId="61" fillId="24" borderId="0" xfId="0" applyFont="1" applyFill="1" applyBorder="1" applyAlignment="1">
      <alignment horizontal="center"/>
    </xf>
    <xf numFmtId="204" fontId="0" fillId="24" borderId="0" xfId="0" applyNumberFormat="1" applyFill="1" applyAlignment="1">
      <alignment/>
    </xf>
    <xf numFmtId="0" fontId="62" fillId="24" borderId="0" xfId="0" applyFont="1" applyFill="1" applyAlignment="1">
      <alignment/>
    </xf>
    <xf numFmtId="204" fontId="0" fillId="24" borderId="0" xfId="0" applyNumberFormat="1" applyFill="1" applyBorder="1" applyAlignment="1">
      <alignment/>
    </xf>
    <xf numFmtId="0" fontId="63" fillId="24" borderId="0" xfId="0" applyFont="1" applyFill="1" applyBorder="1" applyAlignment="1">
      <alignment horizontal="right"/>
    </xf>
    <xf numFmtId="0" fontId="0" fillId="24" borderId="0" xfId="0" applyFill="1" applyBorder="1" applyAlignment="1">
      <alignment/>
    </xf>
    <xf numFmtId="0" fontId="57" fillId="24" borderId="0" xfId="0" applyFont="1" applyFill="1" applyAlignment="1">
      <alignment/>
    </xf>
    <xf numFmtId="0" fontId="25" fillId="24" borderId="37" xfId="0" applyFont="1" applyFill="1" applyBorder="1" applyAlignment="1">
      <alignment horizontal="center" wrapText="1"/>
    </xf>
    <xf numFmtId="0" fontId="25" fillId="24" borderId="37" xfId="0" applyFont="1" applyFill="1" applyBorder="1" applyAlignment="1">
      <alignment horizontal="center"/>
    </xf>
    <xf numFmtId="0" fontId="25" fillId="24" borderId="85" xfId="0" applyFont="1" applyFill="1" applyBorder="1" applyAlignment="1">
      <alignment horizontal="center" wrapText="1"/>
    </xf>
    <xf numFmtId="0" fontId="25" fillId="24" borderId="80" xfId="0" applyFont="1" applyFill="1" applyBorder="1" applyAlignment="1">
      <alignment horizontal="center"/>
    </xf>
    <xf numFmtId="0" fontId="7" fillId="24" borderId="64" xfId="0" applyFont="1" applyFill="1" applyBorder="1" applyAlignment="1">
      <alignment horizontal="left"/>
    </xf>
    <xf numFmtId="0" fontId="25" fillId="24" borderId="59" xfId="0" applyFont="1" applyFill="1" applyBorder="1" applyAlignment="1">
      <alignment horizontal="right"/>
    </xf>
    <xf numFmtId="179" fontId="8" fillId="0" borderId="0" xfId="74" applyFont="1" applyFill="1" applyBorder="1" applyAlignment="1" applyProtection="1">
      <alignment horizontal="center" vertical="center"/>
      <protection/>
    </xf>
    <xf numFmtId="3" fontId="0" fillId="0" borderId="115" xfId="0" applyNumberFormat="1" applyBorder="1" applyAlignment="1" applyProtection="1">
      <alignment/>
      <protection locked="0"/>
    </xf>
    <xf numFmtId="3" fontId="0" fillId="0" borderId="72" xfId="0" applyNumberFormat="1" applyBorder="1" applyAlignment="1" applyProtection="1">
      <alignment/>
      <protection locked="0"/>
    </xf>
    <xf numFmtId="0" fontId="8" fillId="24" borderId="0" xfId="0" applyFont="1" applyFill="1" applyAlignment="1" applyProtection="1">
      <alignment horizontal="center" vertical="top"/>
      <protection/>
    </xf>
    <xf numFmtId="204" fontId="17" fillId="0" borderId="0" xfId="74" applyNumberFormat="1" applyFont="1" applyAlignment="1" applyProtection="1">
      <alignment vertical="center"/>
      <protection/>
    </xf>
    <xf numFmtId="1" fontId="0" fillId="24" borderId="0" xfId="0" applyNumberFormat="1" applyFill="1" applyBorder="1" applyAlignment="1" applyProtection="1">
      <alignment/>
      <protection/>
    </xf>
    <xf numFmtId="179" fontId="35" fillId="24" borderId="0" xfId="74" applyFill="1" applyAlignment="1" applyProtection="1">
      <alignment vertical="center"/>
      <protection/>
    </xf>
    <xf numFmtId="0" fontId="17" fillId="24" borderId="0" xfId="76" applyFill="1" applyAlignment="1" applyProtection="1">
      <alignment vertical="center"/>
      <protection/>
    </xf>
    <xf numFmtId="0" fontId="81" fillId="16" borderId="81" xfId="73" applyFont="1" applyFill="1" applyBorder="1" applyAlignment="1" applyProtection="1">
      <alignment vertical="top"/>
      <protection/>
    </xf>
    <xf numFmtId="1" fontId="17" fillId="22" borderId="37" xfId="74" applyNumberFormat="1" applyFont="1" applyFill="1" applyBorder="1" applyAlignment="1" applyProtection="1">
      <alignment vertical="center"/>
      <protection locked="0"/>
    </xf>
    <xf numFmtId="179" fontId="35" fillId="0" borderId="0" xfId="74" applyBorder="1" applyAlignment="1" applyProtection="1">
      <alignment vertical="center"/>
      <protection/>
    </xf>
    <xf numFmtId="3" fontId="7" fillId="24" borderId="37" xfId="0" applyNumberFormat="1" applyFont="1" applyFill="1" applyBorder="1" applyAlignment="1" applyProtection="1">
      <alignment wrapText="1"/>
      <protection locked="0"/>
    </xf>
    <xf numFmtId="3" fontId="7" fillId="24" borderId="37" xfId="0" applyNumberFormat="1" applyFont="1" applyFill="1" applyBorder="1" applyAlignment="1" applyProtection="1">
      <alignment/>
      <protection locked="0"/>
    </xf>
    <xf numFmtId="3" fontId="7" fillId="24" borderId="85" xfId="0" applyNumberFormat="1" applyFont="1" applyFill="1" applyBorder="1" applyAlignment="1" applyProtection="1">
      <alignment/>
      <protection locked="0"/>
    </xf>
    <xf numFmtId="3" fontId="7" fillId="24" borderId="80" xfId="0" applyNumberFormat="1" applyFont="1" applyFill="1" applyBorder="1" applyAlignment="1" applyProtection="1">
      <alignment/>
      <protection locked="0"/>
    </xf>
    <xf numFmtId="3" fontId="7" fillId="24" borderId="85" xfId="0" applyNumberFormat="1" applyFont="1" applyFill="1" applyBorder="1" applyAlignment="1" applyProtection="1">
      <alignment horizontal="right"/>
      <protection locked="0"/>
    </xf>
    <xf numFmtId="206" fontId="7" fillId="24" borderId="68" xfId="0" applyNumberFormat="1" applyFont="1" applyFill="1" applyBorder="1" applyAlignment="1">
      <alignment horizontal="right"/>
    </xf>
    <xf numFmtId="206" fontId="7" fillId="24" borderId="52" xfId="0" applyNumberFormat="1" applyFont="1" applyFill="1" applyBorder="1" applyAlignment="1">
      <alignment horizontal="right"/>
    </xf>
    <xf numFmtId="206" fontId="7" fillId="24" borderId="49" xfId="0" applyNumberFormat="1" applyFont="1" applyFill="1" applyBorder="1" applyAlignment="1">
      <alignment horizontal="right"/>
    </xf>
    <xf numFmtId="3" fontId="6" fillId="0" borderId="82" xfId="78" applyNumberFormat="1" applyFont="1" applyFill="1" applyBorder="1" applyProtection="1">
      <alignment/>
      <protection locked="0"/>
    </xf>
    <xf numFmtId="3" fontId="0" fillId="0" borderId="92" xfId="0" applyNumberFormat="1" applyBorder="1" applyAlignment="1" applyProtection="1">
      <alignment/>
      <protection locked="0"/>
    </xf>
    <xf numFmtId="3" fontId="6" fillId="0" borderId="49" xfId="78" applyNumberFormat="1" applyFont="1" applyFill="1" applyBorder="1" applyProtection="1">
      <alignment/>
      <protection locked="0"/>
    </xf>
    <xf numFmtId="3" fontId="0" fillId="0" borderId="85" xfId="0" applyNumberFormat="1" applyBorder="1" applyAlignment="1" applyProtection="1">
      <alignment/>
      <protection locked="0"/>
    </xf>
    <xf numFmtId="206" fontId="0" fillId="0" borderId="110" xfId="0" applyNumberFormat="1" applyBorder="1" applyAlignment="1">
      <alignment/>
    </xf>
    <xf numFmtId="0" fontId="25" fillId="0" borderId="0" xfId="0" applyFont="1" applyBorder="1" applyAlignment="1">
      <alignment horizontal="left" vertical="center" wrapText="1"/>
    </xf>
    <xf numFmtId="0" fontId="9" fillId="0" borderId="37" xfId="0" applyFont="1" applyFill="1" applyBorder="1" applyAlignment="1" applyProtection="1">
      <alignment horizontal="center" vertical="center"/>
      <protection/>
    </xf>
    <xf numFmtId="0" fontId="9"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9" fillId="0" borderId="37" xfId="0" applyFont="1" applyFill="1" applyBorder="1" applyAlignment="1" applyProtection="1">
      <alignment horizontal="center" vertical="center" wrapText="1"/>
      <protection/>
    </xf>
    <xf numFmtId="0" fontId="23" fillId="0" borderId="37" xfId="0" applyFont="1" applyFill="1" applyBorder="1" applyAlignment="1" applyProtection="1">
      <alignment horizontal="center" vertical="center" wrapText="1"/>
      <protection/>
    </xf>
    <xf numFmtId="0" fontId="21" fillId="0" borderId="37" xfId="0" applyFont="1" applyFill="1" applyBorder="1" applyAlignment="1" applyProtection="1">
      <alignment horizontal="center" vertical="center" wrapText="1"/>
      <protection/>
    </xf>
    <xf numFmtId="0" fontId="85" fillId="0" borderId="37" xfId="0" applyFont="1" applyFill="1" applyBorder="1" applyAlignment="1" applyProtection="1">
      <alignment horizontal="center" vertical="center" wrapText="1"/>
      <protection/>
    </xf>
    <xf numFmtId="213" fontId="6" fillId="0" borderId="37" xfId="0" applyNumberFormat="1" applyFont="1" applyFill="1" applyBorder="1" applyAlignment="1" applyProtection="1">
      <alignment horizontal="center"/>
      <protection/>
    </xf>
    <xf numFmtId="213" fontId="6" fillId="0" borderId="37" xfId="47" applyNumberFormat="1" applyFont="1" applyBorder="1" applyAlignment="1">
      <alignment/>
    </xf>
    <xf numFmtId="212" fontId="6" fillId="0" borderId="37" xfId="0" applyNumberFormat="1" applyFont="1" applyBorder="1" applyAlignment="1">
      <alignment/>
    </xf>
    <xf numFmtId="212" fontId="9" fillId="0" borderId="37" xfId="0" applyNumberFormat="1" applyFont="1" applyBorder="1" applyAlignment="1">
      <alignment/>
    </xf>
    <xf numFmtId="212" fontId="86" fillId="0" borderId="37" xfId="0" applyNumberFormat="1" applyFont="1" applyBorder="1" applyAlignment="1">
      <alignment/>
    </xf>
    <xf numFmtId="0" fontId="19" fillId="0" borderId="138" xfId="82" applyFont="1" applyFill="1" applyBorder="1" applyAlignment="1" applyProtection="1">
      <alignment horizontal="centerContinuous" vertical="center"/>
      <protection/>
    </xf>
    <xf numFmtId="3" fontId="6" fillId="0" borderId="55" xfId="82" applyNumberFormat="1" applyFont="1" applyFill="1" applyBorder="1" applyProtection="1">
      <alignment/>
      <protection locked="0"/>
    </xf>
    <xf numFmtId="3" fontId="6" fillId="0" borderId="139" xfId="82" applyNumberFormat="1" applyFont="1" applyFill="1" applyBorder="1" applyProtection="1">
      <alignment/>
      <protection locked="0"/>
    </xf>
    <xf numFmtId="206" fontId="6" fillId="24" borderId="128" xfId="82" applyNumberFormat="1" applyFont="1" applyFill="1" applyBorder="1">
      <alignment/>
      <protection/>
    </xf>
    <xf numFmtId="0" fontId="19" fillId="0" borderId="140" xfId="82" applyFont="1" applyFill="1" applyBorder="1" applyAlignment="1" applyProtection="1">
      <alignment horizontal="centerContinuous" vertical="center"/>
      <protection/>
    </xf>
    <xf numFmtId="0" fontId="20" fillId="0" borderId="34" xfId="82" applyFont="1" applyFill="1" applyBorder="1" applyAlignment="1" applyProtection="1">
      <alignment horizontal="center"/>
      <protection/>
    </xf>
    <xf numFmtId="3" fontId="6" fillId="0" borderId="39" xfId="82" applyNumberFormat="1" applyFont="1" applyFill="1" applyBorder="1" applyProtection="1">
      <alignment/>
      <protection locked="0"/>
    </xf>
    <xf numFmtId="3" fontId="6" fillId="0" borderId="116" xfId="82" applyNumberFormat="1" applyFont="1" applyFill="1" applyBorder="1" applyProtection="1">
      <alignment/>
      <protection locked="0"/>
    </xf>
    <xf numFmtId="206" fontId="6" fillId="24" borderId="51" xfId="82" applyNumberFormat="1" applyFont="1" applyFill="1" applyBorder="1">
      <alignment/>
      <protection/>
    </xf>
    <xf numFmtId="3" fontId="6" fillId="0" borderId="141" xfId="82" applyNumberFormat="1" applyFont="1" applyFill="1" applyBorder="1" applyProtection="1">
      <alignment/>
      <protection locked="0"/>
    </xf>
    <xf numFmtId="0" fontId="20" fillId="0" borderId="142" xfId="82" applyFont="1" applyFill="1" applyBorder="1" applyAlignment="1" applyProtection="1">
      <alignment horizontal="center"/>
      <protection/>
    </xf>
    <xf numFmtId="206" fontId="6" fillId="24" borderId="131" xfId="82" applyNumberFormat="1" applyFont="1" applyFill="1" applyBorder="1">
      <alignment/>
      <protection/>
    </xf>
    <xf numFmtId="206" fontId="6" fillId="24" borderId="143" xfId="82" applyNumberFormat="1" applyFont="1" applyFill="1" applyBorder="1">
      <alignment/>
      <protection/>
    </xf>
    <xf numFmtId="0" fontId="14" fillId="0" borderId="23" xfId="77" applyFont="1" applyFill="1" applyBorder="1" applyAlignment="1" applyProtection="1">
      <alignment horizontal="center" vertical="center"/>
      <protection/>
    </xf>
    <xf numFmtId="0" fontId="14" fillId="0" borderId="23" xfId="78" applyFont="1" applyFill="1" applyBorder="1" applyAlignment="1" applyProtection="1">
      <alignment horizontal="center" vertical="center"/>
      <protection/>
    </xf>
    <xf numFmtId="0" fontId="20" fillId="0" borderId="87" xfId="77" applyFont="1" applyFill="1" applyBorder="1" applyAlignment="1" applyProtection="1">
      <alignment horizontal="center"/>
      <protection/>
    </xf>
    <xf numFmtId="0" fontId="20" fillId="0" borderId="144" xfId="77" applyFont="1" applyFill="1" applyBorder="1" applyAlignment="1" applyProtection="1">
      <alignment horizontal="center"/>
      <protection/>
    </xf>
    <xf numFmtId="0" fontId="20" fillId="0" borderId="145" xfId="77" applyFont="1" applyFill="1" applyBorder="1" applyAlignment="1" applyProtection="1">
      <alignment horizontal="center"/>
      <protection/>
    </xf>
    <xf numFmtId="0" fontId="20" fillId="0" borderId="87" xfId="78" applyFont="1" applyFill="1" applyBorder="1" applyAlignment="1" applyProtection="1">
      <alignment horizontal="center"/>
      <protection/>
    </xf>
    <xf numFmtId="0" fontId="20" fillId="0" borderId="144" xfId="78" applyFont="1" applyFill="1" applyBorder="1" applyAlignment="1" applyProtection="1">
      <alignment horizontal="center"/>
      <protection/>
    </xf>
    <xf numFmtId="0" fontId="20" fillId="0" borderId="145" xfId="78"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79" fontId="13" fillId="0" borderId="0" xfId="74" applyFont="1" applyFill="1" applyAlignment="1" applyProtection="1">
      <alignment vertical="center" wrapText="1"/>
      <protection/>
    </xf>
    <xf numFmtId="0" fontId="15" fillId="0" borderId="0" xfId="0" applyFont="1" applyFill="1" applyBorder="1" applyAlignment="1" applyProtection="1">
      <alignment horizontal="center"/>
      <protection/>
    </xf>
    <xf numFmtId="0" fontId="15" fillId="0" borderId="119" xfId="0" applyFont="1" applyBorder="1" applyAlignment="1" applyProtection="1">
      <alignment horizontal="center"/>
      <protection/>
    </xf>
    <xf numFmtId="0" fontId="19" fillId="0" borderId="120" xfId="0" applyFont="1" applyFill="1" applyBorder="1" applyAlignment="1" applyProtection="1">
      <alignment horizontal="center" vertical="center" wrapText="1"/>
      <protection/>
    </xf>
    <xf numFmtId="0" fontId="19" fillId="0" borderId="120" xfId="0" applyFont="1" applyFill="1" applyBorder="1" applyAlignment="1">
      <alignment horizontal="center" vertical="center" wrapText="1"/>
    </xf>
    <xf numFmtId="49" fontId="17" fillId="22" borderId="37" xfId="74" applyNumberFormat="1" applyFont="1" applyFill="1" applyBorder="1" applyAlignment="1" applyProtection="1">
      <alignment horizontal="left" vertical="center"/>
      <protection locked="0"/>
    </xf>
    <xf numFmtId="49" fontId="11" fillId="22" borderId="60" xfId="36" applyNumberFormat="1" applyFill="1" applyBorder="1" applyAlignment="1" applyProtection="1">
      <alignment horizontal="left" vertical="center"/>
      <protection locked="0"/>
    </xf>
    <xf numFmtId="49" fontId="17" fillId="22" borderId="37" xfId="0" applyNumberFormat="1" applyFont="1" applyFill="1" applyBorder="1" applyAlignment="1" applyProtection="1">
      <alignment horizontal="left"/>
      <protection locked="0"/>
    </xf>
    <xf numFmtId="0" fontId="6" fillId="0" borderId="111" xfId="82" applyFont="1" applyFill="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6" fillId="0" borderId="46" xfId="0" applyFont="1" applyFill="1" applyBorder="1" applyAlignment="1">
      <alignment horizontal="centerContinuous" vertical="center" wrapText="1"/>
    </xf>
    <xf numFmtId="0" fontId="31" fillId="0" borderId="37" xfId="0" applyFont="1" applyBorder="1" applyAlignment="1">
      <alignment/>
    </xf>
    <xf numFmtId="0" fontId="140" fillId="0" borderId="37" xfId="0" applyFont="1" applyBorder="1" applyAlignment="1">
      <alignment/>
    </xf>
    <xf numFmtId="0" fontId="23" fillId="0" borderId="50" xfId="0" applyFont="1" applyBorder="1" applyAlignment="1">
      <alignment/>
    </xf>
    <xf numFmtId="0" fontId="14" fillId="0" borderId="100" xfId="0" applyFont="1" applyBorder="1" applyAlignment="1">
      <alignment horizontal="center" vertical="center" wrapText="1"/>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14" fillId="0" borderId="148" xfId="0" applyFont="1" applyBorder="1" applyAlignment="1">
      <alignment horizontal="center" vertical="center" wrapText="1"/>
    </xf>
    <xf numFmtId="0" fontId="23" fillId="0" borderId="149" xfId="0" applyFont="1" applyBorder="1" applyAlignment="1">
      <alignment/>
    </xf>
    <xf numFmtId="0" fontId="6" fillId="0" borderId="57" xfId="0" applyFont="1" applyBorder="1" applyAlignment="1">
      <alignment horizontal="center"/>
    </xf>
    <xf numFmtId="0" fontId="6" fillId="0" borderId="42" xfId="0" applyFont="1" applyFill="1" applyBorder="1" applyAlignment="1" applyProtection="1">
      <alignment horizontal="justify" wrapText="1"/>
      <protection/>
    </xf>
    <xf numFmtId="0" fontId="6" fillId="0" borderId="50" xfId="0" applyFont="1" applyFill="1" applyBorder="1" applyAlignment="1" applyProtection="1">
      <alignment horizontal="justify" wrapText="1"/>
      <protection/>
    </xf>
    <xf numFmtId="0" fontId="0" fillId="0" borderId="0" xfId="0" applyNumberFormat="1" applyAlignment="1">
      <alignment/>
    </xf>
    <xf numFmtId="0" fontId="6" fillId="0" borderId="61" xfId="0" applyFont="1" applyFill="1" applyBorder="1" applyAlignment="1" applyProtection="1">
      <alignment horizontal="justify" wrapText="1"/>
      <protection/>
    </xf>
    <xf numFmtId="179" fontId="13" fillId="0" borderId="0" xfId="74" applyFont="1" applyFill="1" applyAlignment="1" applyProtection="1">
      <alignment horizontal="left" vertical="center"/>
      <protection/>
    </xf>
    <xf numFmtId="179" fontId="22" fillId="0" borderId="0" xfId="74" applyFont="1" applyAlignment="1" applyProtection="1">
      <alignment vertical="center" wrapText="1"/>
      <protection/>
    </xf>
    <xf numFmtId="0" fontId="13" fillId="0" borderId="0" xfId="72" applyFont="1" applyAlignment="1" applyProtection="1">
      <alignment vertical="center"/>
      <protection/>
    </xf>
    <xf numFmtId="179" fontId="13" fillId="0" borderId="0" xfId="74" applyFont="1" applyAlignment="1" applyProtection="1">
      <alignment vertical="center"/>
      <protection/>
    </xf>
    <xf numFmtId="179" fontId="13" fillId="0" borderId="0" xfId="74" applyFont="1" applyAlignment="1" applyProtection="1">
      <alignment horizontal="right" vertical="center"/>
      <protection/>
    </xf>
    <xf numFmtId="179" fontId="13" fillId="0" borderId="0" xfId="74" applyFont="1" applyFill="1" applyBorder="1" applyAlignment="1" applyProtection="1">
      <alignment horizontal="right" vertical="center"/>
      <protection/>
    </xf>
    <xf numFmtId="179" fontId="82" fillId="0" borderId="0" xfId="74" applyFont="1" applyFill="1" applyAlignment="1" applyProtection="1">
      <alignment horizontal="left" vertical="center"/>
      <protection/>
    </xf>
    <xf numFmtId="179" fontId="82" fillId="0" borderId="0" xfId="74" applyFont="1" applyAlignment="1" applyProtection="1">
      <alignment horizontal="right" vertical="center"/>
      <protection/>
    </xf>
    <xf numFmtId="179" fontId="82" fillId="0" borderId="0" xfId="74" applyFont="1" applyFill="1" applyBorder="1" applyAlignment="1" applyProtection="1">
      <alignment horizontal="right" vertical="center"/>
      <protection/>
    </xf>
    <xf numFmtId="179" fontId="82" fillId="0" borderId="0" xfId="74" applyFont="1" applyFill="1" applyBorder="1" applyAlignment="1" applyProtection="1">
      <alignment vertical="center"/>
      <protection/>
    </xf>
    <xf numFmtId="0" fontId="6" fillId="0" borderId="81" xfId="0" applyFont="1" applyFill="1" applyBorder="1" applyAlignment="1">
      <alignment horizontal="centerContinuous" vertical="center"/>
    </xf>
    <xf numFmtId="0" fontId="6" fillId="0" borderId="91" xfId="0" applyFont="1" applyFill="1" applyBorder="1" applyAlignment="1">
      <alignment horizontal="centerContinuous" vertical="center"/>
    </xf>
    <xf numFmtId="1" fontId="17" fillId="16" borderId="37" xfId="74" applyNumberFormat="1" applyFont="1" applyFill="1" applyBorder="1" applyAlignment="1" applyProtection="1">
      <alignment vertical="center"/>
      <protection/>
    </xf>
    <xf numFmtId="179" fontId="53" fillId="0" borderId="81" xfId="74" applyFont="1" applyBorder="1" applyAlignment="1" applyProtection="1">
      <alignment vertical="center" wrapText="1"/>
      <protection/>
    </xf>
    <xf numFmtId="179" fontId="91" fillId="0" borderId="81" xfId="74" applyFont="1" applyBorder="1" applyAlignment="1" applyProtection="1">
      <alignment vertical="center" wrapText="1"/>
      <protection/>
    </xf>
    <xf numFmtId="0" fontId="14" fillId="0" borderId="62" xfId="0" applyFont="1" applyBorder="1" applyAlignment="1">
      <alignment horizontal="center" vertical="center" wrapText="1"/>
    </xf>
    <xf numFmtId="0" fontId="9" fillId="0" borderId="73" xfId="0" applyFont="1" applyBorder="1" applyAlignment="1">
      <alignment horizontal="center" wrapText="1"/>
    </xf>
    <xf numFmtId="0" fontId="9" fillId="0" borderId="109" xfId="0" applyFont="1" applyBorder="1" applyAlignment="1">
      <alignment horizontal="center" wrapText="1"/>
    </xf>
    <xf numFmtId="0" fontId="9" fillId="0" borderId="150" xfId="0" applyFont="1" applyBorder="1" applyAlignment="1">
      <alignment horizontal="center" wrapText="1"/>
    </xf>
    <xf numFmtId="179" fontId="91" fillId="0" borderId="138" xfId="74" applyFont="1" applyBorder="1" applyAlignment="1" applyProtection="1">
      <alignment vertical="center" wrapText="1"/>
      <protection/>
    </xf>
    <xf numFmtId="3" fontId="7" fillId="24" borderId="85" xfId="0" applyNumberFormat="1" applyFont="1" applyFill="1" applyBorder="1" applyAlignment="1" applyProtection="1">
      <alignment wrapText="1"/>
      <protection locked="0"/>
    </xf>
    <xf numFmtId="3" fontId="6" fillId="0" borderId="92" xfId="0" applyNumberFormat="1" applyFont="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68" xfId="0" applyNumberFormat="1" applyFont="1" applyBorder="1" applyAlignment="1" applyProtection="1">
      <alignment/>
      <protection locked="0"/>
    </xf>
    <xf numFmtId="3" fontId="6" fillId="0" borderId="37" xfId="0" applyNumberFormat="1" applyFont="1" applyBorder="1" applyAlignment="1">
      <alignment horizontal="center"/>
    </xf>
    <xf numFmtId="3" fontId="6" fillId="0" borderId="57" xfId="0" applyNumberFormat="1" applyFont="1" applyBorder="1" applyAlignment="1">
      <alignment horizontal="center"/>
    </xf>
    <xf numFmtId="3" fontId="6" fillId="0" borderId="37" xfId="47" applyNumberFormat="1" applyFont="1" applyBorder="1" applyAlignment="1">
      <alignment/>
    </xf>
    <xf numFmtId="0" fontId="141" fillId="0" borderId="0" xfId="0" applyFont="1" applyAlignment="1" applyProtection="1">
      <alignment horizontal="left" vertical="top"/>
      <protection/>
    </xf>
    <xf numFmtId="0" fontId="9" fillId="0" borderId="52" xfId="0" applyFont="1" applyBorder="1" applyAlignment="1">
      <alignment horizontal="center"/>
    </xf>
    <xf numFmtId="0" fontId="6" fillId="0" borderId="52" xfId="0" applyFont="1" applyFill="1" applyBorder="1" applyAlignment="1" applyProtection="1">
      <alignment horizontal="left"/>
      <protection/>
    </xf>
    <xf numFmtId="0" fontId="9" fillId="0" borderId="52" xfId="0" applyFont="1" applyFill="1" applyBorder="1" applyAlignment="1" applyProtection="1">
      <alignment horizontal="left"/>
      <protection/>
    </xf>
    <xf numFmtId="0" fontId="9" fillId="0" borderId="37" xfId="0" applyFont="1" applyFill="1" applyBorder="1" applyAlignment="1" applyProtection="1">
      <alignment horizontal="left"/>
      <protection/>
    </xf>
    <xf numFmtId="179" fontId="45" fillId="24" borderId="0" xfId="74" applyFont="1" applyFill="1" applyAlignment="1" applyProtection="1">
      <alignment vertical="center"/>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40" xfId="0" applyFont="1" applyFill="1" applyBorder="1" applyAlignment="1">
      <alignment/>
    </xf>
    <xf numFmtId="0" fontId="6" fillId="25" borderId="38" xfId="0" applyFont="1" applyFill="1" applyBorder="1" applyAlignment="1">
      <alignment/>
    </xf>
    <xf numFmtId="0" fontId="9" fillId="25" borderId="151" xfId="0" applyFont="1" applyFill="1" applyBorder="1" applyAlignment="1">
      <alignment horizontal="centerContinuous" vertical="center" wrapText="1"/>
    </xf>
    <xf numFmtId="0" fontId="9" fillId="25" borderId="46" xfId="0" applyFont="1" applyFill="1" applyBorder="1" applyAlignment="1" applyProtection="1">
      <alignment horizontal="centerContinuous" vertical="center" wrapText="1"/>
      <protection/>
    </xf>
    <xf numFmtId="0" fontId="20" fillId="0" borderId="0" xfId="0" applyFont="1" applyAlignment="1">
      <alignment horizontal="center" vertical="top"/>
    </xf>
    <xf numFmtId="0" fontId="20" fillId="25" borderId="23" xfId="0" applyFont="1" applyFill="1" applyBorder="1" applyAlignment="1" applyProtection="1">
      <alignment horizontal="center"/>
      <protection/>
    </xf>
    <xf numFmtId="0" fontId="20" fillId="25" borderId="43" xfId="0" applyFont="1" applyFill="1" applyBorder="1" applyAlignment="1" applyProtection="1">
      <alignment horizontal="center"/>
      <protection/>
    </xf>
    <xf numFmtId="0" fontId="142" fillId="0" borderId="0" xfId="0" applyFont="1" applyAlignment="1">
      <alignment horizontal="center" vertical="center"/>
    </xf>
    <xf numFmtId="206" fontId="6" fillId="25" borderId="123" xfId="0" applyNumberFormat="1" applyFont="1" applyFill="1" applyBorder="1" applyAlignment="1">
      <alignment/>
    </xf>
    <xf numFmtId="206" fontId="6" fillId="25" borderId="127" xfId="0" applyNumberFormat="1" applyFont="1" applyFill="1" applyBorder="1" applyAlignment="1">
      <alignment/>
    </xf>
    <xf numFmtId="206" fontId="6" fillId="25" borderId="50" xfId="0" applyNumberFormat="1" applyFont="1" applyFill="1" applyBorder="1" applyAlignment="1">
      <alignment/>
    </xf>
    <xf numFmtId="206" fontId="6" fillId="25" borderId="73" xfId="0" applyNumberFormat="1" applyFont="1" applyFill="1" applyBorder="1" applyAlignment="1">
      <alignment/>
    </xf>
    <xf numFmtId="206" fontId="6" fillId="25" borderId="75" xfId="0" applyNumberFormat="1" applyFont="1" applyFill="1" applyBorder="1" applyAlignment="1" applyProtection="1">
      <alignment/>
      <protection/>
    </xf>
    <xf numFmtId="206" fontId="6" fillId="25" borderId="77" xfId="0" applyNumberFormat="1" applyFont="1" applyFill="1" applyBorder="1" applyAlignment="1" applyProtection="1">
      <alignment/>
      <protection/>
    </xf>
    <xf numFmtId="179" fontId="8" fillId="0" borderId="0" xfId="74" applyFont="1" applyAlignment="1" applyProtection="1">
      <alignment vertical="center"/>
      <protection/>
    </xf>
    <xf numFmtId="179" fontId="17" fillId="0" borderId="0" xfId="74" applyFont="1" applyAlignment="1" applyProtection="1">
      <alignment vertical="center"/>
      <protection/>
    </xf>
    <xf numFmtId="179" fontId="6" fillId="0" borderId="81" xfId="74" applyFont="1" applyBorder="1" applyAlignment="1" applyProtection="1">
      <alignment vertical="center"/>
      <protection/>
    </xf>
    <xf numFmtId="179" fontId="6" fillId="0" borderId="0" xfId="74" applyFont="1" applyAlignment="1" applyProtection="1">
      <alignment horizontal="left" vertical="center"/>
      <protection/>
    </xf>
    <xf numFmtId="49" fontId="17" fillId="0" borderId="37" xfId="74" applyNumberFormat="1" applyFont="1" applyFill="1" applyBorder="1" applyAlignment="1" applyProtection="1">
      <alignment horizontal="left" vertical="center"/>
      <protection locked="0"/>
    </xf>
    <xf numFmtId="49" fontId="11" fillId="0" borderId="60" xfId="36" applyNumberFormat="1" applyFill="1" applyBorder="1" applyAlignment="1" applyProtection="1">
      <alignment horizontal="left" vertical="center"/>
      <protection locked="0"/>
    </xf>
    <xf numFmtId="49" fontId="17" fillId="0" borderId="37" xfId="0" applyNumberFormat="1" applyFont="1" applyFill="1" applyBorder="1" applyAlignment="1" applyProtection="1">
      <alignment horizontal="left"/>
      <protection locked="0"/>
    </xf>
    <xf numFmtId="179" fontId="17" fillId="0" borderId="0" xfId="74" applyFont="1" applyAlignment="1" applyProtection="1">
      <alignment horizontal="left" vertical="center"/>
      <protection/>
    </xf>
    <xf numFmtId="179" fontId="17" fillId="0" borderId="0" xfId="74" applyFont="1" applyBorder="1" applyAlignment="1" applyProtection="1">
      <alignment vertical="center"/>
      <protection/>
    </xf>
    <xf numFmtId="0" fontId="22" fillId="0" borderId="0" xfId="0" applyFont="1" applyAlignment="1">
      <alignment wrapText="1"/>
    </xf>
    <xf numFmtId="0" fontId="17" fillId="0" borderId="123" xfId="0" applyFont="1" applyFill="1" applyBorder="1" applyAlignment="1" applyProtection="1">
      <alignment horizontal="left" vertical="center" wrapText="1"/>
      <protection/>
    </xf>
    <xf numFmtId="3" fontId="6" fillId="24" borderId="124" xfId="0" applyNumberFormat="1" applyFont="1" applyFill="1" applyBorder="1" applyAlignment="1">
      <alignment horizontal="center" vertical="center"/>
    </xf>
    <xf numFmtId="0" fontId="17" fillId="0" borderId="50" xfId="0" applyFont="1" applyFill="1" applyBorder="1" applyAlignment="1" applyProtection="1">
      <alignment horizontal="left" vertical="center" wrapText="1"/>
      <protection/>
    </xf>
    <xf numFmtId="3" fontId="6" fillId="24" borderId="37" xfId="0" applyNumberFormat="1" applyFont="1" applyFill="1" applyBorder="1" applyAlignment="1">
      <alignment horizontal="center" vertical="center"/>
    </xf>
    <xf numFmtId="0" fontId="17" fillId="0" borderId="61" xfId="0" applyFont="1" applyFill="1" applyBorder="1" applyAlignment="1" applyProtection="1">
      <alignment horizontal="left" vertical="center" wrapText="1"/>
      <protection/>
    </xf>
    <xf numFmtId="3" fontId="6" fillId="24" borderId="53" xfId="0" applyNumberFormat="1" applyFont="1" applyFill="1" applyBorder="1" applyAlignment="1">
      <alignment horizontal="center" vertical="center"/>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6" fillId="0" borderId="21"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3" fontId="6" fillId="0" borderId="52" xfId="0" applyNumberFormat="1" applyFont="1" applyBorder="1" applyAlignment="1">
      <alignment horizontal="center" vertical="center"/>
    </xf>
    <xf numFmtId="0" fontId="6" fillId="0" borderId="61" xfId="0" applyFont="1" applyFill="1" applyBorder="1" applyAlignment="1" applyProtection="1">
      <alignment horizontal="left" vertical="center" wrapText="1"/>
      <protection/>
    </xf>
    <xf numFmtId="3" fontId="6" fillId="0" borderId="53" xfId="0" applyNumberFormat="1" applyFont="1" applyBorder="1" applyAlignment="1">
      <alignment horizontal="center" vertical="center"/>
    </xf>
    <xf numFmtId="0" fontId="0" fillId="0" borderId="0" xfId="0" applyAlignment="1" applyProtection="1">
      <alignment/>
      <protection/>
    </xf>
    <xf numFmtId="0" fontId="9" fillId="26" borderId="75" xfId="0" applyFont="1" applyFill="1" applyBorder="1" applyAlignment="1" applyProtection="1">
      <alignment horizontal="center" vertical="center"/>
      <protection/>
    </xf>
    <xf numFmtId="0" fontId="9" fillId="26" borderId="76" xfId="0" applyFont="1" applyFill="1" applyBorder="1" applyAlignment="1" applyProtection="1">
      <alignment horizontal="center" vertical="center" wrapText="1"/>
      <protection/>
    </xf>
    <xf numFmtId="0" fontId="9" fillId="26" borderId="77" xfId="0" applyFont="1" applyFill="1" applyBorder="1" applyAlignment="1" applyProtection="1">
      <alignment horizontal="center" vertical="center" wrapText="1"/>
      <protection/>
    </xf>
    <xf numFmtId="0" fontId="6" fillId="0" borderId="21" xfId="0" applyFont="1" applyFill="1" applyBorder="1" applyAlignment="1" applyProtection="1">
      <alignment horizontal="justify" wrapText="1"/>
      <protection/>
    </xf>
    <xf numFmtId="3" fontId="17" fillId="0" borderId="52" xfId="0" applyNumberFormat="1" applyFont="1" applyFill="1" applyBorder="1" applyAlignment="1" applyProtection="1">
      <alignment vertical="center"/>
      <protection/>
    </xf>
    <xf numFmtId="0" fontId="23" fillId="0" borderId="0" xfId="0" applyFont="1" applyAlignment="1" applyProtection="1">
      <alignment/>
      <protection/>
    </xf>
    <xf numFmtId="0" fontId="23" fillId="0" borderId="0" xfId="0" applyFont="1" applyAlignment="1" applyProtection="1">
      <alignment/>
      <protection/>
    </xf>
    <xf numFmtId="3" fontId="17" fillId="0" borderId="37" xfId="0" applyNumberFormat="1" applyFont="1" applyFill="1" applyBorder="1" applyAlignment="1" applyProtection="1">
      <alignment vertical="center"/>
      <protection/>
    </xf>
    <xf numFmtId="3" fontId="17" fillId="0" borderId="52" xfId="0" applyNumberFormat="1" applyFont="1" applyFill="1" applyBorder="1" applyAlignment="1" applyProtection="1">
      <alignment/>
      <protection locked="0"/>
    </xf>
    <xf numFmtId="0" fontId="17" fillId="0" borderId="71" xfId="0" applyNumberFormat="1" applyFont="1" applyFill="1" applyBorder="1" applyAlignment="1" applyProtection="1">
      <alignment/>
      <protection locked="0"/>
    </xf>
    <xf numFmtId="4" fontId="6" fillId="0" borderId="50" xfId="0" applyNumberFormat="1" applyFont="1" applyFill="1" applyBorder="1" applyAlignment="1" applyProtection="1">
      <alignment horizontal="justify"/>
      <protection/>
    </xf>
    <xf numFmtId="3" fontId="17" fillId="0" borderId="37" xfId="0" applyNumberFormat="1" applyFont="1" applyFill="1" applyBorder="1" applyAlignment="1" applyProtection="1">
      <alignment/>
      <protection locked="0"/>
    </xf>
    <xf numFmtId="0" fontId="17" fillId="0" borderId="72" xfId="0" applyNumberFormat="1" applyFont="1" applyFill="1" applyBorder="1" applyAlignment="1" applyProtection="1">
      <alignment/>
      <protection locked="0"/>
    </xf>
    <xf numFmtId="3" fontId="17" fillId="0" borderId="37"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50" xfId="0" applyFont="1" applyFill="1" applyBorder="1" applyAlignment="1" applyProtection="1">
      <alignment horizontal="justify"/>
      <protection/>
    </xf>
    <xf numFmtId="3" fontId="17" fillId="0" borderId="53" xfId="0" applyNumberFormat="1" applyFont="1" applyFill="1" applyBorder="1" applyAlignment="1" applyProtection="1">
      <alignment vertical="center"/>
      <protection/>
    </xf>
    <xf numFmtId="3" fontId="17" fillId="0" borderId="53" xfId="0" applyNumberFormat="1" applyFont="1" applyFill="1" applyBorder="1" applyAlignment="1" applyProtection="1">
      <alignment/>
      <protection locked="0"/>
    </xf>
    <xf numFmtId="0" fontId="17" fillId="0" borderId="74" xfId="0" applyNumberFormat="1" applyFont="1" applyFill="1" applyBorder="1" applyAlignment="1" applyProtection="1">
      <alignment/>
      <protection locked="0"/>
    </xf>
    <xf numFmtId="0" fontId="22" fillId="0" borderId="75" xfId="0" applyFont="1" applyFill="1" applyBorder="1" applyAlignment="1" applyProtection="1">
      <alignment horizontal="center" vertical="center" wrapText="1"/>
      <protection/>
    </xf>
    <xf numFmtId="3" fontId="22" fillId="0" borderId="76" xfId="0" applyNumberFormat="1" applyFont="1" applyFill="1" applyBorder="1" applyAlignment="1" applyProtection="1">
      <alignment vertical="center"/>
      <protection/>
    </xf>
    <xf numFmtId="0" fontId="13" fillId="26" borderId="77" xfId="0" applyNumberFormat="1" applyFont="1" applyFill="1" applyBorder="1" applyAlignment="1" applyProtection="1">
      <alignment horizontal="center" vertical="center" wrapText="1"/>
      <protection/>
    </xf>
    <xf numFmtId="0" fontId="0" fillId="0" borderId="124" xfId="0" applyBorder="1" applyAlignment="1" applyProtection="1">
      <alignment/>
      <protection/>
    </xf>
    <xf numFmtId="0" fontId="0" fillId="0" borderId="127" xfId="0" applyNumberFormat="1" applyBorder="1" applyAlignment="1" applyProtection="1">
      <alignment/>
      <protection/>
    </xf>
    <xf numFmtId="0" fontId="6" fillId="0" borderId="37" xfId="0" applyFont="1" applyFill="1" applyBorder="1" applyAlignment="1" applyProtection="1">
      <alignment horizontal="justify" vertical="center" wrapText="1"/>
      <protection/>
    </xf>
    <xf numFmtId="0" fontId="13" fillId="26" borderId="77" xfId="0" applyNumberFormat="1" applyFont="1" applyFill="1" applyBorder="1" applyAlignment="1" applyProtection="1">
      <alignment horizontal="center" vertical="center"/>
      <protection/>
    </xf>
    <xf numFmtId="0" fontId="92" fillId="0" borderId="0" xfId="0" applyFont="1" applyAlignment="1" applyProtection="1">
      <alignment/>
      <protection/>
    </xf>
    <xf numFmtId="1" fontId="0" fillId="0" borderId="0" xfId="0" applyNumberFormat="1" applyAlignment="1" applyProtection="1">
      <alignment/>
      <protection/>
    </xf>
    <xf numFmtId="0" fontId="0" fillId="0" borderId="0" xfId="0" applyNumberFormat="1" applyAlignment="1" applyProtection="1">
      <alignment/>
      <protection/>
    </xf>
    <xf numFmtId="0" fontId="9"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protection/>
    </xf>
    <xf numFmtId="0" fontId="9" fillId="0" borderId="0" xfId="0" applyFont="1" applyAlignment="1">
      <alignment/>
    </xf>
    <xf numFmtId="0" fontId="143" fillId="0" borderId="0" xfId="0" applyFont="1" applyAlignment="1">
      <alignment/>
    </xf>
    <xf numFmtId="0" fontId="6" fillId="0" borderId="64" xfId="0" applyFont="1" applyFill="1" applyBorder="1" applyAlignment="1" applyProtection="1">
      <alignment horizontal="center"/>
      <protection/>
    </xf>
    <xf numFmtId="0" fontId="6" fillId="0" borderId="119" xfId="0" applyFont="1" applyFill="1" applyBorder="1" applyAlignment="1" applyProtection="1">
      <alignment horizontal="center"/>
      <protection/>
    </xf>
    <xf numFmtId="3" fontId="6" fillId="0" borderId="82" xfId="78" applyNumberFormat="1" applyFont="1" applyFill="1" applyBorder="1" applyAlignment="1" applyProtection="1">
      <alignment/>
      <protection locked="0"/>
    </xf>
    <xf numFmtId="3" fontId="6" fillId="0" borderId="129" xfId="78" applyNumberFormat="1" applyFont="1" applyFill="1" applyBorder="1" applyAlignment="1" applyProtection="1">
      <alignment/>
      <protection locked="0"/>
    </xf>
    <xf numFmtId="3" fontId="6" fillId="0" borderId="80" xfId="78" applyNumberFormat="1" applyFont="1" applyFill="1" applyBorder="1" applyAlignment="1" applyProtection="1">
      <alignment/>
      <protection locked="0"/>
    </xf>
    <xf numFmtId="3" fontId="6" fillId="0" borderId="139" xfId="78" applyNumberFormat="1" applyFont="1" applyFill="1" applyBorder="1" applyAlignment="1" applyProtection="1">
      <alignment/>
      <protection locked="0"/>
    </xf>
    <xf numFmtId="206" fontId="6" fillId="24" borderId="117" xfId="78" applyNumberFormat="1" applyFont="1" applyFill="1" applyBorder="1" applyAlignment="1">
      <alignment/>
      <protection/>
    </xf>
    <xf numFmtId="206" fontId="6" fillId="24" borderId="111" xfId="78" applyNumberFormat="1" applyFont="1" applyFill="1" applyBorder="1" applyAlignment="1">
      <alignment/>
      <protection/>
    </xf>
    <xf numFmtId="0" fontId="6" fillId="0" borderId="41" xfId="0" applyFont="1" applyFill="1" applyBorder="1" applyAlignment="1" applyProtection="1">
      <alignment horizontal="justify"/>
      <protection/>
    </xf>
    <xf numFmtId="0" fontId="17" fillId="0" borderId="52"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94" fillId="0" borderId="0" xfId="0" applyFont="1" applyAlignment="1">
      <alignment wrapText="1"/>
    </xf>
    <xf numFmtId="0" fontId="0" fillId="0" borderId="0" xfId="0" applyFont="1" applyAlignment="1" applyProtection="1">
      <alignment horizontal="left"/>
      <protection locked="0"/>
    </xf>
    <xf numFmtId="0" fontId="50" fillId="0" borderId="0" xfId="0" applyFont="1" applyAlignment="1">
      <alignment horizontal="center" vertical="center" wrapText="1"/>
    </xf>
    <xf numFmtId="206" fontId="9" fillId="0" borderId="152" xfId="0" applyNumberFormat="1" applyFont="1" applyFill="1" applyBorder="1" applyAlignment="1" applyProtection="1">
      <alignment vertical="center"/>
      <protection/>
    </xf>
    <xf numFmtId="0" fontId="96" fillId="0" borderId="0" xfId="0" applyFont="1" applyBorder="1" applyAlignment="1" applyProtection="1">
      <alignment vertical="top" wrapText="1"/>
      <protection/>
    </xf>
    <xf numFmtId="40" fontId="6" fillId="24" borderId="124" xfId="47" applyFont="1" applyFill="1" applyBorder="1" applyAlignment="1">
      <alignment horizontal="center"/>
    </xf>
    <xf numFmtId="40" fontId="6" fillId="24" borderId="37" xfId="47" applyFont="1" applyFill="1" applyBorder="1" applyAlignment="1">
      <alignment horizontal="center"/>
    </xf>
    <xf numFmtId="40" fontId="6" fillId="24" borderId="53" xfId="47" applyFont="1" applyFill="1" applyBorder="1" applyAlignment="1">
      <alignment horizontal="center"/>
    </xf>
    <xf numFmtId="0" fontId="6" fillId="0" borderId="23" xfId="0" applyFont="1" applyFill="1" applyBorder="1" applyAlignment="1" applyProtection="1">
      <alignment horizontal="justify"/>
      <protection/>
    </xf>
    <xf numFmtId="0" fontId="22" fillId="0" borderId="123" xfId="0" applyFont="1" applyFill="1" applyBorder="1" applyAlignment="1" applyProtection="1">
      <alignment horizontal="center" vertical="center"/>
      <protection/>
    </xf>
    <xf numFmtId="0" fontId="22" fillId="0" borderId="127" xfId="0" applyFont="1" applyFill="1" applyBorder="1" applyAlignment="1" applyProtection="1">
      <alignment horizontal="center" vertical="center" wrapText="1"/>
      <protection/>
    </xf>
    <xf numFmtId="0" fontId="22" fillId="24" borderId="0" xfId="0" applyFont="1" applyFill="1" applyBorder="1" applyAlignment="1">
      <alignment horizontal="center" vertical="center" wrapText="1"/>
    </xf>
    <xf numFmtId="0" fontId="17" fillId="0" borderId="50" xfId="0" applyFont="1" applyFill="1" applyBorder="1" applyAlignment="1">
      <alignment horizontal="centerContinuous"/>
    </xf>
    <xf numFmtId="0" fontId="89" fillId="0" borderId="64" xfId="0" applyFont="1" applyFill="1" applyBorder="1" applyAlignment="1">
      <alignment horizontal="center"/>
    </xf>
    <xf numFmtId="0" fontId="97" fillId="0" borderId="123" xfId="0" applyFont="1" applyFill="1" applyBorder="1" applyAlignment="1" applyProtection="1">
      <alignment horizontal="center"/>
      <protection/>
    </xf>
    <xf numFmtId="0" fontId="97" fillId="0" borderId="124" xfId="0" applyFont="1" applyFill="1" applyBorder="1" applyAlignment="1" applyProtection="1">
      <alignment horizontal="center"/>
      <protection/>
    </xf>
    <xf numFmtId="0" fontId="97" fillId="0" borderId="127" xfId="0"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4" fillId="0" borderId="50" xfId="0" applyFont="1" applyFill="1" applyBorder="1" applyAlignment="1" applyProtection="1">
      <alignment horizontal="center" vertical="center"/>
      <protection/>
    </xf>
    <xf numFmtId="0" fontId="14" fillId="0" borderId="64" xfId="0" applyFont="1" applyBorder="1" applyAlignment="1">
      <alignment horizontal="center" vertical="center" wrapText="1"/>
    </xf>
    <xf numFmtId="1" fontId="15" fillId="0" borderId="50" xfId="0" applyNumberFormat="1" applyFont="1" applyFill="1" applyBorder="1" applyAlignment="1" applyProtection="1">
      <alignment horizontal="center" vertical="center" wrapText="1"/>
      <protection/>
    </xf>
    <xf numFmtId="0" fontId="15" fillId="0" borderId="73" xfId="0" applyFont="1" applyFill="1" applyBorder="1" applyAlignment="1" applyProtection="1">
      <alignment horizontal="center" vertical="center" wrapText="1"/>
      <protection/>
    </xf>
    <xf numFmtId="3" fontId="17" fillId="24" borderId="0" xfId="0" applyNumberFormat="1" applyFont="1" applyFill="1" applyBorder="1" applyAlignment="1" applyProtection="1">
      <alignment/>
      <protection locked="0"/>
    </xf>
    <xf numFmtId="0" fontId="15" fillId="0" borderId="50" xfId="0" applyFont="1" applyFill="1" applyBorder="1" applyAlignment="1" applyProtection="1">
      <alignment horizontal="center" vertical="center" wrapText="1"/>
      <protection/>
    </xf>
    <xf numFmtId="0" fontId="17" fillId="0" borderId="50" xfId="0" applyFont="1" applyFill="1" applyBorder="1" applyAlignment="1" applyProtection="1">
      <alignment horizontal="left"/>
      <protection/>
    </xf>
    <xf numFmtId="4" fontId="17" fillId="24" borderId="50" xfId="0" applyNumberFormat="1" applyFont="1" applyFill="1" applyBorder="1" applyAlignment="1" applyProtection="1">
      <alignment/>
      <protection locked="0"/>
    </xf>
    <xf numFmtId="4" fontId="17" fillId="24" borderId="37" xfId="0" applyNumberFormat="1" applyFont="1" applyFill="1" applyBorder="1" applyAlignment="1" applyProtection="1">
      <alignment/>
      <protection locked="0"/>
    </xf>
    <xf numFmtId="4" fontId="17" fillId="24" borderId="73" xfId="0" applyNumberFormat="1" applyFont="1" applyFill="1" applyBorder="1" applyAlignment="1" applyProtection="1">
      <alignment/>
      <protection locked="0"/>
    </xf>
    <xf numFmtId="3" fontId="17" fillId="24" borderId="50" xfId="0" applyNumberFormat="1" applyFont="1" applyFill="1" applyBorder="1" applyAlignment="1" applyProtection="1">
      <alignment/>
      <protection locked="0"/>
    </xf>
    <xf numFmtId="3" fontId="17" fillId="24" borderId="37" xfId="0" applyNumberFormat="1" applyFont="1" applyFill="1" applyBorder="1" applyAlignment="1" applyProtection="1">
      <alignment/>
      <protection locked="0"/>
    </xf>
    <xf numFmtId="3" fontId="17" fillId="24" borderId="73" xfId="0" applyNumberFormat="1" applyFont="1" applyFill="1" applyBorder="1" applyAlignment="1" applyProtection="1">
      <alignment/>
      <protection locked="0"/>
    </xf>
    <xf numFmtId="0" fontId="17" fillId="0" borderId="50" xfId="0" applyFont="1" applyBorder="1" applyAlignment="1">
      <alignment horizontal="center"/>
    </xf>
    <xf numFmtId="0" fontId="17" fillId="0" borderId="73" xfId="0" applyFont="1" applyBorder="1" applyAlignment="1">
      <alignment horizontal="center"/>
    </xf>
    <xf numFmtId="0" fontId="8" fillId="0" borderId="75" xfId="0" applyFont="1" applyFill="1" applyBorder="1" applyAlignment="1" applyProtection="1">
      <alignment horizontal="right" vertical="center"/>
      <protection/>
    </xf>
    <xf numFmtId="0" fontId="17" fillId="0" borderId="153" xfId="0" applyFont="1" applyFill="1" applyBorder="1" applyAlignment="1" applyProtection="1">
      <alignment horizontal="center"/>
      <protection/>
    </xf>
    <xf numFmtId="4" fontId="17" fillId="0" borderId="75" xfId="47" applyNumberFormat="1" applyFont="1" applyFill="1" applyBorder="1" applyAlignment="1">
      <alignment/>
    </xf>
    <xf numFmtId="4" fontId="17" fillId="0" borderId="76" xfId="47" applyNumberFormat="1" applyFont="1" applyFill="1" applyBorder="1" applyAlignment="1">
      <alignment/>
    </xf>
    <xf numFmtId="4" fontId="17" fillId="0" borderId="77" xfId="47" applyNumberFormat="1" applyFont="1" applyFill="1" applyBorder="1" applyAlignment="1">
      <alignment/>
    </xf>
    <xf numFmtId="38" fontId="17" fillId="0" borderId="75" xfId="47" applyNumberFormat="1" applyFont="1" applyFill="1" applyBorder="1" applyAlignment="1">
      <alignment/>
    </xf>
    <xf numFmtId="38" fontId="17" fillId="0" borderId="76" xfId="47" applyNumberFormat="1" applyFont="1" applyFill="1" applyBorder="1" applyAlignment="1">
      <alignment/>
    </xf>
    <xf numFmtId="38" fontId="17" fillId="0" borderId="77" xfId="47" applyNumberFormat="1" applyFont="1" applyFill="1" applyBorder="1" applyAlignment="1">
      <alignment/>
    </xf>
    <xf numFmtId="0" fontId="17" fillId="0" borderId="75" xfId="0" applyFont="1" applyBorder="1" applyAlignment="1">
      <alignment horizontal="center"/>
    </xf>
    <xf numFmtId="0" fontId="17" fillId="0" borderId="77" xfId="0" applyFont="1" applyBorder="1" applyAlignment="1">
      <alignment horizontal="center"/>
    </xf>
    <xf numFmtId="179" fontId="6" fillId="0" borderId="0" xfId="74" applyFont="1" applyAlignment="1" applyProtection="1">
      <alignment vertical="center"/>
      <protection/>
    </xf>
    <xf numFmtId="49" fontId="17" fillId="0" borderId="37" xfId="74" applyNumberFormat="1" applyFont="1" applyBorder="1" applyAlignment="1" applyProtection="1">
      <alignment horizontal="left" vertical="center"/>
      <protection locked="0"/>
    </xf>
    <xf numFmtId="49" fontId="17" fillId="0" borderId="37" xfId="0" applyNumberFormat="1" applyFont="1" applyBorder="1" applyAlignment="1" applyProtection="1">
      <alignment horizontal="left"/>
      <protection locked="0"/>
    </xf>
    <xf numFmtId="0" fontId="14" fillId="0" borderId="154" xfId="0" applyFont="1" applyFill="1" applyBorder="1" applyAlignment="1" applyProtection="1">
      <alignment horizontal="center" vertical="center"/>
      <protection/>
    </xf>
    <xf numFmtId="0" fontId="14" fillId="0" borderId="44" xfId="0" applyFont="1" applyFill="1" applyBorder="1" applyAlignment="1" applyProtection="1">
      <alignment horizontal="center" vertical="center"/>
      <protection/>
    </xf>
    <xf numFmtId="0" fontId="14" fillId="0" borderId="121" xfId="0" applyFont="1" applyFill="1" applyBorder="1" applyAlignment="1" applyProtection="1">
      <alignment horizontal="center" vertical="center"/>
      <protection/>
    </xf>
    <xf numFmtId="0" fontId="14" fillId="27" borderId="155" xfId="0" applyFont="1" applyFill="1" applyBorder="1" applyAlignment="1" applyProtection="1">
      <alignment horizontal="center" vertical="center"/>
      <protection/>
    </xf>
    <xf numFmtId="0" fontId="6" fillId="27" borderId="36" xfId="77" applyFont="1" applyFill="1" applyBorder="1" applyAlignment="1">
      <alignment horizontal="center"/>
      <protection/>
    </xf>
    <xf numFmtId="0" fontId="6" fillId="27" borderId="36" xfId="78" applyFont="1" applyFill="1" applyBorder="1" applyAlignment="1">
      <alignment horizontal="center"/>
      <protection/>
    </xf>
    <xf numFmtId="0" fontId="6" fillId="27" borderId="36" xfId="79" applyFont="1" applyFill="1" applyBorder="1" applyAlignment="1">
      <alignment horizontal="center"/>
      <protection/>
    </xf>
    <xf numFmtId="0" fontId="6" fillId="27" borderId="36" xfId="80" applyFont="1" applyFill="1" applyBorder="1" applyAlignment="1">
      <alignment horizontal="center"/>
      <protection/>
    </xf>
    <xf numFmtId="0" fontId="9" fillId="27" borderId="36" xfId="81" applyFont="1" applyFill="1" applyBorder="1" applyAlignment="1" applyProtection="1">
      <alignment horizontal="center" vertical="center"/>
      <protection/>
    </xf>
    <xf numFmtId="0" fontId="20" fillId="27" borderId="36" xfId="0" applyFont="1" applyFill="1" applyBorder="1" applyAlignment="1" applyProtection="1">
      <alignment horizontal="center"/>
      <protection/>
    </xf>
    <xf numFmtId="0" fontId="20" fillId="27" borderId="36" xfId="82" applyFont="1" applyFill="1" applyBorder="1" applyAlignment="1">
      <alignment horizontal="center"/>
      <protection/>
    </xf>
    <xf numFmtId="0" fontId="20" fillId="27" borderId="13" xfId="0" applyFont="1" applyFill="1" applyBorder="1" applyAlignment="1">
      <alignment horizontal="center"/>
    </xf>
    <xf numFmtId="0" fontId="14" fillId="27" borderId="13" xfId="0" applyFont="1" applyFill="1" applyBorder="1" applyAlignment="1" applyProtection="1">
      <alignment horizontal="center" vertical="center"/>
      <protection/>
    </xf>
    <xf numFmtId="0" fontId="14" fillId="0" borderId="23" xfId="0" applyFont="1" applyFill="1" applyBorder="1" applyAlignment="1">
      <alignment horizontal="center" vertical="center"/>
    </xf>
    <xf numFmtId="0" fontId="9" fillId="0" borderId="101" xfId="0" applyFont="1" applyFill="1" applyBorder="1" applyAlignment="1">
      <alignment horizontal="center" vertical="center"/>
    </xf>
    <xf numFmtId="0" fontId="144" fillId="0" borderId="0" xfId="0" applyFont="1" applyAlignment="1">
      <alignment/>
    </xf>
    <xf numFmtId="206" fontId="144" fillId="0" borderId="0" xfId="0" applyNumberFormat="1" applyFont="1" applyAlignment="1">
      <alignment/>
    </xf>
    <xf numFmtId="0" fontId="10" fillId="0" borderId="0" xfId="0" applyFont="1" applyBorder="1" applyAlignment="1" applyProtection="1">
      <alignment vertical="top"/>
      <protection/>
    </xf>
    <xf numFmtId="206" fontId="6" fillId="24" borderId="66" xfId="0" applyNumberFormat="1" applyFont="1" applyFill="1" applyBorder="1" applyAlignment="1" applyProtection="1">
      <alignment/>
      <protection locked="0"/>
    </xf>
    <xf numFmtId="206" fontId="6" fillId="24" borderId="49" xfId="0" applyNumberFormat="1" applyFont="1" applyFill="1" applyBorder="1" applyAlignment="1" applyProtection="1">
      <alignment/>
      <protection locked="0"/>
    </xf>
    <xf numFmtId="206" fontId="6" fillId="0" borderId="66" xfId="0" applyNumberFormat="1" applyFont="1" applyFill="1" applyBorder="1" applyAlignment="1" applyProtection="1">
      <alignment/>
      <protection locked="0"/>
    </xf>
    <xf numFmtId="206" fontId="6" fillId="0" borderId="49" xfId="0" applyNumberFormat="1" applyFont="1" applyFill="1" applyBorder="1" applyAlignment="1" applyProtection="1">
      <alignment/>
      <protection locked="0"/>
    </xf>
    <xf numFmtId="206" fontId="6" fillId="24" borderId="80" xfId="0" applyNumberFormat="1" applyFont="1" applyFill="1" applyBorder="1" applyAlignment="1" applyProtection="1">
      <alignment/>
      <protection locked="0"/>
    </xf>
    <xf numFmtId="206" fontId="6" fillId="0" borderId="80" xfId="0" applyNumberFormat="1" applyFont="1" applyFill="1" applyBorder="1" applyAlignment="1" applyProtection="1">
      <alignment/>
      <protection locked="0"/>
    </xf>
    <xf numFmtId="206" fontId="6" fillId="0" borderId="92" xfId="82" applyNumberFormat="1" applyFont="1" applyFill="1" applyBorder="1" applyProtection="1">
      <alignment/>
      <protection locked="0"/>
    </xf>
    <xf numFmtId="206" fontId="6" fillId="0" borderId="82" xfId="82" applyNumberFormat="1" applyFont="1" applyFill="1" applyBorder="1" applyProtection="1">
      <alignment/>
      <protection locked="0"/>
    </xf>
    <xf numFmtId="206" fontId="6" fillId="0" borderId="141" xfId="82" applyNumberFormat="1" applyFont="1" applyFill="1" applyBorder="1" applyProtection="1">
      <alignment/>
      <protection locked="0"/>
    </xf>
    <xf numFmtId="206" fontId="6" fillId="0" borderId="39" xfId="82" applyNumberFormat="1" applyFont="1" applyFill="1" applyBorder="1" applyProtection="1">
      <alignment/>
      <protection locked="0"/>
    </xf>
    <xf numFmtId="206" fontId="6" fillId="0" borderId="55" xfId="82" applyNumberFormat="1" applyFont="1" applyFill="1" applyBorder="1" applyProtection="1">
      <alignment/>
      <protection locked="0"/>
    </xf>
    <xf numFmtId="206" fontId="6" fillId="0" borderId="85" xfId="82" applyNumberFormat="1" applyFont="1" applyFill="1" applyBorder="1" applyProtection="1">
      <alignment/>
      <protection locked="0"/>
    </xf>
    <xf numFmtId="206" fontId="6" fillId="0" borderId="80" xfId="82" applyNumberFormat="1" applyFont="1" applyFill="1" applyBorder="1" applyProtection="1">
      <alignment/>
      <protection locked="0"/>
    </xf>
    <xf numFmtId="206" fontId="6" fillId="0" borderId="116" xfId="82" applyNumberFormat="1" applyFont="1" applyFill="1" applyBorder="1" applyProtection="1">
      <alignment/>
      <protection locked="0"/>
    </xf>
    <xf numFmtId="206" fontId="6" fillId="0" borderId="139" xfId="82" applyNumberFormat="1" applyFont="1" applyFill="1" applyBorder="1" applyProtection="1">
      <alignment/>
      <protection locked="0"/>
    </xf>
    <xf numFmtId="206" fontId="6" fillId="0" borderId="66" xfId="0" applyNumberFormat="1" applyFont="1" applyFill="1" applyBorder="1" applyAlignment="1" applyProtection="1">
      <alignment/>
      <protection locked="0"/>
    </xf>
    <xf numFmtId="206" fontId="6" fillId="0" borderId="68" xfId="0" applyNumberFormat="1" applyFont="1" applyFill="1" applyBorder="1" applyAlignment="1" applyProtection="1">
      <alignment/>
      <protection locked="0"/>
    </xf>
    <xf numFmtId="206" fontId="6" fillId="0" borderId="69" xfId="0" applyNumberFormat="1" applyFont="1" applyFill="1" applyBorder="1" applyAlignment="1" applyProtection="1">
      <alignment/>
      <protection locked="0"/>
    </xf>
    <xf numFmtId="206" fontId="6" fillId="0" borderId="70" xfId="0" applyNumberFormat="1" applyFont="1" applyFill="1" applyBorder="1" applyAlignment="1" applyProtection="1">
      <alignment/>
      <protection locked="0"/>
    </xf>
    <xf numFmtId="206" fontId="6" fillId="0" borderId="70" xfId="0" applyNumberFormat="1" applyFont="1" applyBorder="1" applyAlignment="1" applyProtection="1">
      <alignment/>
      <protection locked="0"/>
    </xf>
    <xf numFmtId="0" fontId="9" fillId="0" borderId="106" xfId="0" applyFont="1" applyFill="1" applyBorder="1" applyAlignment="1" applyProtection="1">
      <alignment horizontal="center" vertical="center"/>
      <protection/>
    </xf>
    <xf numFmtId="0" fontId="17" fillId="0" borderId="81"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17" fillId="0" borderId="138" xfId="0" applyFont="1" applyFill="1" applyBorder="1" applyAlignment="1" applyProtection="1">
      <alignment horizontal="center"/>
      <protection/>
    </xf>
    <xf numFmtId="0" fontId="17" fillId="0" borderId="8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59" xfId="0" applyFont="1" applyFill="1" applyBorder="1" applyAlignment="1" applyProtection="1">
      <alignment horizontal="center"/>
      <protection/>
    </xf>
    <xf numFmtId="0" fontId="17" fillId="0" borderId="139" xfId="0" applyFont="1" applyFill="1" applyBorder="1" applyAlignment="1" applyProtection="1">
      <alignment horizontal="center"/>
      <protection/>
    </xf>
    <xf numFmtId="0" fontId="17" fillId="0" borderId="156" xfId="0" applyFont="1" applyFill="1" applyBorder="1" applyAlignment="1" applyProtection="1">
      <alignment horizontal="center"/>
      <protection/>
    </xf>
    <xf numFmtId="3" fontId="17" fillId="0" borderId="81" xfId="0" applyNumberFormat="1" applyFont="1" applyFill="1" applyBorder="1" applyAlignment="1" applyProtection="1">
      <alignment horizontal="center"/>
      <protection/>
    </xf>
    <xf numFmtId="206" fontId="6" fillId="0" borderId="107" xfId="47" applyNumberFormat="1" applyFont="1" applyFill="1" applyBorder="1" applyAlignment="1" applyProtection="1">
      <alignment/>
      <protection locked="0"/>
    </xf>
    <xf numFmtId="206" fontId="6" fillId="0" borderId="73" xfId="47" applyNumberFormat="1" applyFont="1" applyFill="1" applyBorder="1" applyAlignment="1" applyProtection="1">
      <alignment/>
      <protection locked="0"/>
    </xf>
    <xf numFmtId="206" fontId="6" fillId="0" borderId="29" xfId="47" applyNumberFormat="1" applyFont="1" applyFill="1" applyBorder="1" applyAlignment="1" applyProtection="1">
      <alignment/>
      <protection locked="0"/>
    </xf>
    <xf numFmtId="206" fontId="6" fillId="0" borderId="95" xfId="47" applyNumberFormat="1" applyFont="1" applyFill="1" applyBorder="1" applyAlignment="1" applyProtection="1">
      <alignment/>
      <protection locked="0"/>
    </xf>
    <xf numFmtId="0" fontId="6" fillId="0" borderId="23" xfId="0" applyFont="1" applyFill="1" applyBorder="1" applyAlignment="1" applyProtection="1">
      <alignment horizontal="left"/>
      <protection/>
    </xf>
    <xf numFmtId="0" fontId="6" fillId="0" borderId="16" xfId="0" applyFont="1" applyFill="1" applyBorder="1" applyAlignment="1" applyProtection="1">
      <alignment horizontal="left"/>
      <protection/>
    </xf>
    <xf numFmtId="0" fontId="6" fillId="0" borderId="50" xfId="55" applyFont="1" applyFill="1" applyBorder="1" applyAlignment="1" applyProtection="1">
      <alignment horizontal="left"/>
      <protection/>
    </xf>
    <xf numFmtId="0" fontId="6" fillId="0" borderId="50" xfId="63" applyFont="1" applyFill="1" applyBorder="1" applyAlignment="1" applyProtection="1">
      <alignment horizontal="left"/>
      <protection/>
    </xf>
    <xf numFmtId="179" fontId="35" fillId="0" borderId="0" xfId="75" applyNumberFormat="1" applyAlignment="1" applyProtection="1">
      <alignment vertical="center"/>
      <protection/>
    </xf>
    <xf numFmtId="179" fontId="17" fillId="16" borderId="81" xfId="75" applyNumberFormat="1" applyFont="1" applyFill="1" applyBorder="1" applyAlignment="1" applyProtection="1">
      <alignment vertical="top"/>
      <protection/>
    </xf>
    <xf numFmtId="179" fontId="17" fillId="16" borderId="83" xfId="75" applyNumberFormat="1" applyFont="1" applyFill="1" applyBorder="1" applyAlignment="1" applyProtection="1">
      <alignment vertical="top"/>
      <protection/>
    </xf>
    <xf numFmtId="179" fontId="35" fillId="0" borderId="0" xfId="75" applyNumberFormat="1" applyAlignment="1" applyProtection="1">
      <alignment vertical="top"/>
      <protection/>
    </xf>
    <xf numFmtId="179" fontId="17" fillId="0" borderId="0" xfId="75" applyNumberFormat="1" applyFont="1" applyAlignment="1" applyProtection="1">
      <alignment vertical="center"/>
      <protection/>
    </xf>
    <xf numFmtId="179" fontId="48" fillId="0" borderId="0" xfId="75" applyNumberFormat="1" applyFont="1" applyAlignment="1" applyProtection="1">
      <alignment horizontal="left" vertical="center"/>
      <protection/>
    </xf>
    <xf numFmtId="179" fontId="37" fillId="0" borderId="0" xfId="75" applyNumberFormat="1" applyFont="1" applyAlignment="1" applyProtection="1">
      <alignment vertical="center"/>
      <protection/>
    </xf>
    <xf numFmtId="179" fontId="36" fillId="0" borderId="0" xfId="75" applyNumberFormat="1" applyFont="1" applyAlignment="1" applyProtection="1">
      <alignment vertical="center"/>
      <protection/>
    </xf>
    <xf numFmtId="179" fontId="38" fillId="0" borderId="0" xfId="75" applyNumberFormat="1" applyFont="1" applyFill="1" applyBorder="1" applyAlignment="1" applyProtection="1">
      <alignment vertical="center"/>
      <protection/>
    </xf>
    <xf numFmtId="179" fontId="38" fillId="0" borderId="0" xfId="75" applyNumberFormat="1" applyFont="1" applyFill="1" applyBorder="1" applyAlignment="1" applyProtection="1">
      <alignment horizontal="center" vertical="center" wrapText="1"/>
      <protection/>
    </xf>
    <xf numFmtId="179" fontId="45" fillId="0" borderId="0" xfId="75" applyNumberFormat="1" applyFont="1" applyBorder="1" applyAlignment="1" applyProtection="1">
      <alignment horizontal="right" vertical="center"/>
      <protection/>
    </xf>
    <xf numFmtId="179" fontId="38" fillId="0" borderId="0" xfId="75" applyNumberFormat="1" applyFont="1" applyFill="1" applyBorder="1" applyAlignment="1" applyProtection="1">
      <alignment horizontal="left" vertical="center"/>
      <protection/>
    </xf>
    <xf numFmtId="179" fontId="35" fillId="16" borderId="59" xfId="75" applyNumberFormat="1" applyFont="1" applyFill="1" applyBorder="1" applyAlignment="1" applyProtection="1">
      <alignment horizontal="right" vertical="top"/>
      <protection/>
    </xf>
    <xf numFmtId="179" fontId="35" fillId="0" borderId="0" xfId="75" applyNumberFormat="1" applyFont="1" applyAlignment="1" applyProtection="1">
      <alignment horizontal="right" vertical="center"/>
      <protection/>
    </xf>
    <xf numFmtId="179" fontId="36" fillId="0" borderId="0" xfId="75" applyNumberFormat="1" applyFont="1" applyAlignment="1" applyProtection="1">
      <alignment horizontal="right" vertical="center"/>
      <protection/>
    </xf>
    <xf numFmtId="0" fontId="19" fillId="0" borderId="29" xfId="0" applyFont="1" applyFill="1" applyBorder="1" applyAlignment="1" applyProtection="1">
      <alignment horizontal="center" vertical="center" wrapText="1"/>
      <protection/>
    </xf>
    <xf numFmtId="0" fontId="5" fillId="0" borderId="0" xfId="0" applyFont="1" applyAlignment="1">
      <alignment wrapText="1"/>
    </xf>
    <xf numFmtId="0" fontId="98" fillId="0" borderId="0" xfId="0" applyFont="1" applyAlignment="1">
      <alignment/>
    </xf>
    <xf numFmtId="0" fontId="22" fillId="0" borderId="23" xfId="0" applyFont="1" applyBorder="1" applyAlignment="1">
      <alignment horizontal="left" wrapText="1"/>
    </xf>
    <xf numFmtId="0" fontId="22" fillId="0" borderId="0" xfId="0" applyFont="1" applyBorder="1" applyAlignment="1">
      <alignment horizontal="left" wrapText="1"/>
    </xf>
    <xf numFmtId="0" fontId="22" fillId="0" borderId="43" xfId="0" applyFont="1" applyBorder="1" applyAlignment="1">
      <alignment horizontal="left" wrapText="1"/>
    </xf>
    <xf numFmtId="0" fontId="5" fillId="0" borderId="119" xfId="0" applyFont="1" applyBorder="1" applyAlignment="1">
      <alignment vertical="top"/>
    </xf>
    <xf numFmtId="0" fontId="6" fillId="0" borderId="119" xfId="0" applyFont="1" applyBorder="1" applyAlignment="1">
      <alignment/>
    </xf>
    <xf numFmtId="0" fontId="5" fillId="0" borderId="119" xfId="0" applyFont="1" applyBorder="1" applyAlignment="1">
      <alignment vertical="top" wrapText="1"/>
    </xf>
    <xf numFmtId="0" fontId="5" fillId="0" borderId="119" xfId="0" applyFont="1" applyBorder="1" applyAlignment="1">
      <alignment/>
    </xf>
    <xf numFmtId="0" fontId="9" fillId="0" borderId="95" xfId="0" applyFont="1" applyBorder="1" applyAlignment="1">
      <alignment horizontal="center" vertical="center" wrapText="1"/>
    </xf>
    <xf numFmtId="0" fontId="9" fillId="0" borderId="150" xfId="0" applyFont="1" applyBorder="1" applyAlignment="1">
      <alignment horizontal="center" vertical="center" wrapText="1"/>
    </xf>
    <xf numFmtId="0" fontId="9" fillId="0" borderId="150" xfId="0" applyFont="1" applyFill="1" applyBorder="1" applyAlignment="1" applyProtection="1">
      <alignment horizontal="center" vertical="center" wrapText="1"/>
      <protection/>
    </xf>
    <xf numFmtId="0" fontId="9" fillId="0" borderId="73" xfId="0" applyFont="1" applyFill="1" applyBorder="1" applyAlignment="1" applyProtection="1">
      <alignment horizontal="center" vertical="center" wrapText="1"/>
      <protection/>
    </xf>
    <xf numFmtId="0" fontId="9" fillId="0" borderId="127" xfId="0" applyFont="1" applyFill="1" applyBorder="1" applyAlignment="1" applyProtection="1">
      <alignment horizontal="center" vertical="center" wrapText="1"/>
      <protection/>
    </xf>
    <xf numFmtId="3" fontId="6" fillId="24" borderId="157" xfId="0" applyNumberFormat="1" applyFont="1" applyFill="1" applyBorder="1" applyAlignment="1">
      <alignment horizontal="center" vertical="center"/>
    </xf>
    <xf numFmtId="3" fontId="6" fillId="0" borderId="157" xfId="0" applyNumberFormat="1" applyFont="1" applyBorder="1" applyAlignment="1">
      <alignment horizontal="center" vertical="center"/>
    </xf>
    <xf numFmtId="0" fontId="9" fillId="0" borderId="152" xfId="0" applyFont="1" applyBorder="1" applyAlignment="1">
      <alignment horizontal="center" vertical="center" wrapText="1"/>
    </xf>
    <xf numFmtId="38" fontId="6" fillId="0" borderId="37" xfId="47" applyNumberFormat="1" applyFont="1" applyBorder="1" applyAlignment="1">
      <alignment/>
    </xf>
    <xf numFmtId="2" fontId="6" fillId="0" borderId="37" xfId="47" applyNumberFormat="1" applyFont="1" applyBorder="1" applyAlignment="1">
      <alignment/>
    </xf>
    <xf numFmtId="0" fontId="25" fillId="0" borderId="119" xfId="0" applyFont="1" applyBorder="1" applyAlignment="1" applyProtection="1">
      <alignment vertical="center"/>
      <protection/>
    </xf>
    <xf numFmtId="0" fontId="6" fillId="0" borderId="12" xfId="53" applyFont="1" applyFill="1" applyBorder="1" applyAlignment="1" applyProtection="1">
      <alignment horizontal="centerContinuous"/>
      <protection/>
    </xf>
    <xf numFmtId="0" fontId="6" fillId="0" borderId="32" xfId="53" applyFont="1" applyFill="1" applyBorder="1" applyAlignment="1" applyProtection="1">
      <alignment horizontal="centerContinuous" vertical="center"/>
      <protection/>
    </xf>
    <xf numFmtId="0" fontId="32" fillId="0" borderId="122" xfId="53" applyFont="1" applyFill="1" applyBorder="1" applyAlignment="1" applyProtection="1">
      <alignment horizontal="center" vertical="center"/>
      <protection/>
    </xf>
    <xf numFmtId="0" fontId="6" fillId="0" borderId="50" xfId="0" applyFont="1" applyFill="1" applyBorder="1" applyAlignment="1" applyProtection="1">
      <alignment horizontal="center"/>
      <protection/>
    </xf>
    <xf numFmtId="0" fontId="8" fillId="0" borderId="158" xfId="0" applyFont="1" applyFill="1" applyBorder="1" applyAlignment="1" applyProtection="1">
      <alignment/>
      <protection/>
    </xf>
    <xf numFmtId="0" fontId="8" fillId="0" borderId="138" xfId="0" applyFont="1" applyFill="1" applyBorder="1" applyAlignment="1" applyProtection="1">
      <alignment/>
      <protection/>
    </xf>
    <xf numFmtId="0" fontId="8" fillId="0" borderId="159" xfId="0" applyFont="1" applyFill="1" applyBorder="1" applyAlignment="1" applyProtection="1">
      <alignment/>
      <protection/>
    </xf>
    <xf numFmtId="0" fontId="143" fillId="0" borderId="0" xfId="58" applyFont="1" applyAlignment="1" applyProtection="1">
      <alignment horizontal="centerContinuous" vertical="center"/>
      <protection hidden="1"/>
    </xf>
    <xf numFmtId="0" fontId="90" fillId="0" borderId="41" xfId="53" applyFont="1" applyFill="1" applyBorder="1" applyAlignment="1" applyProtection="1">
      <alignment horizontal="left" vertical="top" wrapText="1"/>
      <protection/>
    </xf>
    <xf numFmtId="0" fontId="8" fillId="0" borderId="81" xfId="0" applyFont="1" applyFill="1" applyBorder="1" applyAlignment="1" applyProtection="1">
      <alignment/>
      <protection/>
    </xf>
    <xf numFmtId="0" fontId="8" fillId="0" borderId="71" xfId="0" applyFont="1" applyFill="1" applyBorder="1" applyAlignment="1" applyProtection="1">
      <alignment/>
      <protection/>
    </xf>
    <xf numFmtId="0" fontId="143" fillId="0" borderId="0" xfId="58" applyFont="1" applyAlignment="1" applyProtection="1">
      <alignment horizontal="center" vertical="center"/>
      <protection hidden="1"/>
    </xf>
    <xf numFmtId="0" fontId="32" fillId="0" borderId="122" xfId="53" applyFont="1" applyFill="1" applyBorder="1" applyAlignment="1" applyProtection="1">
      <alignment horizontal="center" vertical="center" wrapText="1"/>
      <protection/>
    </xf>
    <xf numFmtId="0" fontId="8" fillId="0" borderId="0" xfId="0" applyFont="1" applyFill="1" applyBorder="1" applyAlignment="1" applyProtection="1">
      <alignment horizontal="center"/>
      <protection/>
    </xf>
    <xf numFmtId="0" fontId="89" fillId="0" borderId="0" xfId="0" applyFont="1" applyFill="1" applyBorder="1" applyAlignment="1" applyProtection="1">
      <alignment horizontal="center"/>
      <protection/>
    </xf>
    <xf numFmtId="0" fontId="6" fillId="0" borderId="0" xfId="63" applyFont="1" applyFill="1" applyBorder="1" applyAlignment="1" applyProtection="1">
      <alignment horizontal="center"/>
      <protection/>
    </xf>
    <xf numFmtId="0" fontId="6" fillId="0" borderId="50" xfId="53" applyFont="1" applyFill="1" applyBorder="1" applyAlignment="1" applyProtection="1">
      <alignment horizontal="left"/>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vertical="center" wrapText="1"/>
      <protection/>
    </xf>
    <xf numFmtId="204" fontId="6" fillId="0" borderId="0" xfId="0" applyNumberFormat="1" applyFont="1" applyBorder="1" applyAlignment="1" applyProtection="1">
      <alignment/>
      <protection/>
    </xf>
    <xf numFmtId="0" fontId="6" fillId="0" borderId="0" xfId="0" applyFont="1" applyBorder="1" applyAlignment="1" applyProtection="1">
      <alignment/>
      <protection/>
    </xf>
    <xf numFmtId="0" fontId="6" fillId="0" borderId="73" xfId="0" applyFont="1" applyFill="1" applyBorder="1" applyAlignment="1" applyProtection="1">
      <alignment horizontal="center"/>
      <protection/>
    </xf>
    <xf numFmtId="0" fontId="8" fillId="0" borderId="10" xfId="0" applyFont="1" applyFill="1" applyBorder="1" applyAlignment="1" applyProtection="1">
      <alignment/>
      <protection/>
    </xf>
    <xf numFmtId="0" fontId="8" fillId="0" borderId="90" xfId="0" applyFont="1" applyFill="1" applyBorder="1" applyAlignment="1" applyProtection="1">
      <alignment/>
      <protection/>
    </xf>
    <xf numFmtId="0" fontId="8" fillId="0" borderId="79" xfId="0" applyFont="1" applyFill="1" applyBorder="1" applyAlignment="1" applyProtection="1">
      <alignment/>
      <protection/>
    </xf>
    <xf numFmtId="0" fontId="81" fillId="16" borderId="138" xfId="73" applyFont="1" applyFill="1" applyBorder="1" applyAlignment="1" applyProtection="1">
      <alignment horizontal="centerContinuous" readingOrder="1"/>
      <protection/>
    </xf>
    <xf numFmtId="0" fontId="99" fillId="16" borderId="138" xfId="73" applyFont="1" applyFill="1" applyBorder="1" applyAlignment="1" applyProtection="1">
      <alignment horizontal="centerContinuous" readingOrder="1"/>
      <protection/>
    </xf>
    <xf numFmtId="179" fontId="17" fillId="16" borderId="138" xfId="75" applyNumberFormat="1" applyFont="1" applyFill="1" applyBorder="1" applyAlignment="1" applyProtection="1">
      <alignment horizontal="centerContinuous" vertical="center" readingOrder="1"/>
      <protection/>
    </xf>
    <xf numFmtId="179" fontId="17" fillId="16" borderId="89" xfId="75" applyNumberFormat="1" applyFont="1" applyFill="1" applyBorder="1" applyAlignment="1" applyProtection="1">
      <alignment horizontal="centerContinuous" vertical="center" readingOrder="1"/>
      <protection/>
    </xf>
    <xf numFmtId="204" fontId="35" fillId="0" borderId="0" xfId="75" applyNumberFormat="1" applyFont="1" applyAlignment="1" applyProtection="1">
      <alignment horizontal="center" vertical="center" wrapText="1"/>
      <protection/>
    </xf>
    <xf numFmtId="179" fontId="35" fillId="0" borderId="0" xfId="75" applyNumberFormat="1" applyFont="1" applyAlignment="1" applyProtection="1">
      <alignment horizontal="center" vertical="center"/>
      <protection/>
    </xf>
    <xf numFmtId="0" fontId="81" fillId="16" borderId="0" xfId="73" applyFont="1" applyFill="1" applyBorder="1" applyAlignment="1" applyProtection="1">
      <alignment horizontal="centerContinuous" readingOrder="1"/>
      <protection/>
    </xf>
    <xf numFmtId="0" fontId="99" fillId="16" borderId="0" xfId="73" applyFont="1" applyFill="1" applyBorder="1" applyAlignment="1" applyProtection="1">
      <alignment horizontal="centerContinuous" readingOrder="1"/>
      <protection/>
    </xf>
    <xf numFmtId="0" fontId="81" fillId="16" borderId="0" xfId="73" applyFont="1" applyFill="1" applyBorder="1" applyAlignment="1" applyProtection="1">
      <alignment horizontal="centerContinuous"/>
      <protection/>
    </xf>
    <xf numFmtId="179" fontId="17" fillId="16" borderId="0" xfId="75" applyNumberFormat="1" applyFont="1" applyFill="1" applyBorder="1" applyAlignment="1" applyProtection="1">
      <alignment horizontal="centerContinuous" vertical="center"/>
      <protection/>
    </xf>
    <xf numFmtId="179" fontId="17" fillId="16" borderId="136" xfId="75" applyNumberFormat="1" applyFont="1" applyFill="1" applyBorder="1" applyAlignment="1" applyProtection="1">
      <alignment horizontal="centerContinuous" vertical="center"/>
      <protection/>
    </xf>
    <xf numFmtId="204" fontId="35" fillId="0" borderId="0" xfId="75" applyNumberFormat="1" applyFont="1" applyAlignment="1" applyProtection="1">
      <alignment vertical="center"/>
      <protection/>
    </xf>
    <xf numFmtId="204" fontId="35" fillId="0" borderId="0" xfId="75" applyNumberFormat="1" applyFont="1" applyFill="1" applyAlignment="1" applyProtection="1">
      <alignment horizontal="center" vertical="center"/>
      <protection/>
    </xf>
    <xf numFmtId="179" fontId="42" fillId="16" borderId="81" xfId="75" applyNumberFormat="1" applyFont="1" applyFill="1" applyBorder="1" applyAlignment="1" applyProtection="1">
      <alignment horizontal="right" vertical="top"/>
      <protection/>
    </xf>
    <xf numFmtId="179" fontId="42" fillId="0" borderId="0" xfId="75" applyNumberFormat="1" applyFont="1" applyAlignment="1" applyProtection="1">
      <alignment horizontal="right" vertical="center"/>
      <protection/>
    </xf>
    <xf numFmtId="179" fontId="17" fillId="0" borderId="0" xfId="75" applyNumberFormat="1" applyFont="1" applyFill="1" applyAlignment="1" applyProtection="1">
      <alignment horizontal="center" vertical="center"/>
      <protection/>
    </xf>
    <xf numFmtId="179" fontId="42" fillId="0" borderId="0" xfId="75" applyNumberFormat="1" applyFont="1" applyAlignment="1" applyProtection="1">
      <alignment vertical="center"/>
      <protection/>
    </xf>
    <xf numFmtId="179" fontId="35" fillId="0" borderId="0" xfId="75" applyNumberFormat="1" applyFill="1" applyAlignment="1" applyProtection="1">
      <alignment horizontal="center" vertical="center"/>
      <protection/>
    </xf>
    <xf numFmtId="179" fontId="48" fillId="0" borderId="0" xfId="75" applyNumberFormat="1" applyFont="1" applyAlignment="1" applyProtection="1">
      <alignment horizontal="centerContinuous" vertical="center"/>
      <protection/>
    </xf>
    <xf numFmtId="179" fontId="9" fillId="0" borderId="0" xfId="75" applyNumberFormat="1" applyFont="1" applyAlignment="1" applyProtection="1">
      <alignment horizontal="centerContinuous" vertical="center"/>
      <protection/>
    </xf>
    <xf numFmtId="179" fontId="37" fillId="0" borderId="0" xfId="75" applyNumberFormat="1" applyFont="1" applyAlignment="1" applyProtection="1">
      <alignment horizontal="centerContinuous" vertical="center"/>
      <protection/>
    </xf>
    <xf numFmtId="179" fontId="36" fillId="0" borderId="0" xfId="75" applyNumberFormat="1" applyFont="1" applyAlignment="1" applyProtection="1">
      <alignment horizontal="centerContinuous" vertical="center"/>
      <protection/>
    </xf>
    <xf numFmtId="179" fontId="36" fillId="0" borderId="0" xfId="75" applyNumberFormat="1" applyFont="1" applyFill="1" applyAlignment="1" applyProtection="1">
      <alignment horizontal="center" vertical="center"/>
      <protection/>
    </xf>
    <xf numFmtId="179" fontId="40" fillId="0" borderId="0" xfId="75" applyNumberFormat="1" applyFont="1" applyAlignment="1" applyProtection="1">
      <alignment horizontal="right" vertical="center"/>
      <protection/>
    </xf>
    <xf numFmtId="179" fontId="42" fillId="0" borderId="0" xfId="75" applyNumberFormat="1" applyFont="1" applyBorder="1" applyAlignment="1" applyProtection="1">
      <alignment horizontal="right" vertical="center"/>
      <protection/>
    </xf>
    <xf numFmtId="179" fontId="38" fillId="28" borderId="37" xfId="75" applyNumberFormat="1" applyFont="1" applyFill="1" applyBorder="1" applyAlignment="1" applyProtection="1">
      <alignment horizontal="center" vertical="center"/>
      <protection/>
    </xf>
    <xf numFmtId="14" fontId="36" fillId="0" borderId="0" xfId="75" applyNumberFormat="1" applyFont="1" applyAlignment="1" applyProtection="1">
      <alignment vertical="center"/>
      <protection/>
    </xf>
    <xf numFmtId="0" fontId="143" fillId="0" borderId="0" xfId="62" applyFont="1" applyAlignment="1" applyProtection="1">
      <alignment horizontal="center" vertical="center"/>
      <protection hidden="1"/>
    </xf>
    <xf numFmtId="179" fontId="38" fillId="0" borderId="0" xfId="75" applyNumberFormat="1" applyFont="1" applyFill="1" applyBorder="1" applyAlignment="1" applyProtection="1">
      <alignment horizontal="center" vertical="center"/>
      <protection/>
    </xf>
    <xf numFmtId="179" fontId="36" fillId="0" borderId="0" xfId="75" applyNumberFormat="1" applyFont="1" applyAlignment="1" applyProtection="1">
      <alignment horizontal="center" vertical="center"/>
      <protection/>
    </xf>
    <xf numFmtId="0" fontId="145" fillId="0" borderId="0" xfId="62" applyFont="1" applyFill="1" applyAlignment="1">
      <alignment horizontal="center" vertical="center"/>
      <protection/>
    </xf>
    <xf numFmtId="0" fontId="146" fillId="0" borderId="0" xfId="62" applyFont="1" applyFill="1" applyAlignment="1">
      <alignment horizontal="center" vertical="center"/>
      <protection/>
    </xf>
    <xf numFmtId="0" fontId="147" fillId="0" borderId="0" xfId="62" applyFont="1" applyFill="1" applyAlignment="1">
      <alignment horizontal="center" vertical="center"/>
      <protection/>
    </xf>
    <xf numFmtId="0" fontId="148" fillId="0" borderId="0" xfId="62" applyFont="1" applyFill="1" applyAlignment="1">
      <alignment horizontal="center" vertical="center"/>
      <protection/>
    </xf>
    <xf numFmtId="0" fontId="149" fillId="0" borderId="0" xfId="62" applyFont="1" applyAlignment="1">
      <alignment wrapText="1"/>
      <protection/>
    </xf>
    <xf numFmtId="0" fontId="145" fillId="0" borderId="0" xfId="62" applyFont="1" applyAlignment="1">
      <alignment horizontal="center" vertical="center"/>
      <protection/>
    </xf>
    <xf numFmtId="0" fontId="150" fillId="0" borderId="0" xfId="62" applyFont="1" applyAlignment="1">
      <alignment horizontal="center" vertical="center" wrapText="1"/>
      <protection/>
    </xf>
    <xf numFmtId="0" fontId="149" fillId="0" borderId="0" xfId="62" applyFont="1">
      <alignment/>
      <protection/>
    </xf>
    <xf numFmtId="0" fontId="100" fillId="25" borderId="0" xfId="53" applyFont="1" applyFill="1" applyAlignment="1" applyProtection="1">
      <alignment horizontal="centerContinuous" vertical="center"/>
      <protection/>
    </xf>
    <xf numFmtId="0" fontId="101" fillId="25" borderId="0" xfId="53" applyFont="1" applyFill="1" applyAlignment="1" applyProtection="1">
      <alignment horizontal="centerContinuous" vertical="center"/>
      <protection/>
    </xf>
    <xf numFmtId="0" fontId="102" fillId="25" borderId="0" xfId="53" applyFont="1" applyFill="1" applyAlignment="1" applyProtection="1">
      <alignment horizontal="center" vertical="center"/>
      <protection/>
    </xf>
    <xf numFmtId="0" fontId="103" fillId="25" borderId="0" xfId="53" applyFont="1" applyFill="1" applyAlignment="1" applyProtection="1">
      <alignment horizontal="centerContinuous" vertical="center"/>
      <protection/>
    </xf>
    <xf numFmtId="0" fontId="149" fillId="0" borderId="0" xfId="62" applyFont="1" applyAlignment="1">
      <alignment vertical="center" wrapText="1"/>
      <protection/>
    </xf>
    <xf numFmtId="0" fontId="149" fillId="0" borderId="0" xfId="62" applyFont="1" applyAlignment="1">
      <alignment vertical="center"/>
      <protection/>
    </xf>
    <xf numFmtId="0" fontId="149" fillId="0" borderId="0" xfId="62" applyFont="1" applyFill="1" applyAlignment="1">
      <alignment horizontal="center" vertical="center"/>
      <protection/>
    </xf>
    <xf numFmtId="0" fontId="151" fillId="0" borderId="0" xfId="62" applyFont="1" applyAlignment="1">
      <alignment horizontal="center" vertical="center" wrapText="1"/>
      <protection/>
    </xf>
    <xf numFmtId="0" fontId="152" fillId="0" borderId="0" xfId="62" applyFont="1" applyAlignment="1">
      <alignment vertical="center" wrapText="1"/>
      <protection/>
    </xf>
    <xf numFmtId="0" fontId="146" fillId="0" borderId="0" xfId="62" applyFont="1" applyAlignment="1">
      <alignment vertical="center" wrapText="1"/>
      <protection/>
    </xf>
    <xf numFmtId="0" fontId="148" fillId="0" borderId="0" xfId="62" applyFont="1" applyAlignment="1">
      <alignment vertical="center"/>
      <protection/>
    </xf>
    <xf numFmtId="0" fontId="153" fillId="0" borderId="0" xfId="62" applyFont="1" applyAlignment="1">
      <alignment horizontal="center" vertical="center"/>
      <protection/>
    </xf>
    <xf numFmtId="0" fontId="146" fillId="0" borderId="0" xfId="62" applyFont="1" applyAlignment="1">
      <alignment horizontal="center" vertical="center"/>
      <protection/>
    </xf>
    <xf numFmtId="0" fontId="148" fillId="0" borderId="37" xfId="62" applyFont="1" applyBorder="1" applyAlignment="1" applyProtection="1">
      <alignment horizontal="center" vertical="center" wrapText="1"/>
      <protection locked="0"/>
    </xf>
    <xf numFmtId="0" fontId="154" fillId="0" borderId="0" xfId="62" applyFont="1" applyAlignment="1" applyProtection="1">
      <alignment vertical="center" wrapText="1"/>
      <protection/>
    </xf>
    <xf numFmtId="0" fontId="149" fillId="0" borderId="0" xfId="62" applyFont="1" applyAlignment="1" applyProtection="1">
      <alignment horizontal="center" vertical="center"/>
      <protection hidden="1"/>
    </xf>
    <xf numFmtId="0" fontId="149" fillId="0" borderId="0" xfId="62" applyFont="1" applyFill="1" applyAlignment="1" applyProtection="1">
      <alignment horizontal="center" vertical="center"/>
      <protection hidden="1"/>
    </xf>
    <xf numFmtId="0" fontId="146" fillId="0" borderId="0" xfId="62" applyFont="1" applyAlignment="1">
      <alignment horizontal="center" vertical="center" wrapText="1"/>
      <protection/>
    </xf>
    <xf numFmtId="0" fontId="148" fillId="0" borderId="0" xfId="62" applyFont="1" applyAlignment="1">
      <alignment horizontal="center" vertical="center"/>
      <protection/>
    </xf>
    <xf numFmtId="0" fontId="155" fillId="0" borderId="0" xfId="62" applyFont="1" applyAlignment="1">
      <alignment vertical="center" wrapText="1"/>
      <protection/>
    </xf>
    <xf numFmtId="14" fontId="148" fillId="0" borderId="37" xfId="53" applyNumberFormat="1" applyFont="1" applyBorder="1" applyAlignment="1" applyProtection="1">
      <alignment horizontal="center" vertical="center" wrapText="1"/>
      <protection locked="0"/>
    </xf>
    <xf numFmtId="3" fontId="148" fillId="0" borderId="37" xfId="62" applyNumberFormat="1" applyFont="1" applyBorder="1" applyAlignment="1" applyProtection="1">
      <alignment horizontal="center" vertical="center" wrapText="1"/>
      <protection locked="0"/>
    </xf>
    <xf numFmtId="0" fontId="152" fillId="0" borderId="0" xfId="62" applyFont="1" applyAlignment="1">
      <alignment horizontal="center" vertical="center" wrapText="1"/>
      <protection/>
    </xf>
    <xf numFmtId="0" fontId="154" fillId="0" borderId="0" xfId="59" applyFont="1" applyAlignment="1" applyProtection="1">
      <alignment vertical="center" wrapText="1"/>
      <protection/>
    </xf>
    <xf numFmtId="0" fontId="149" fillId="0" borderId="0" xfId="59" applyFont="1" applyAlignment="1">
      <alignment vertical="center"/>
      <protection/>
    </xf>
    <xf numFmtId="0" fontId="149" fillId="0" borderId="0" xfId="59" applyFont="1" applyAlignment="1" applyProtection="1">
      <alignment horizontal="center" vertical="center"/>
      <protection hidden="1"/>
    </xf>
    <xf numFmtId="0" fontId="149" fillId="0" borderId="0" xfId="59" applyFont="1" applyFill="1" applyAlignment="1" applyProtection="1">
      <alignment horizontal="center" vertical="center"/>
      <protection hidden="1"/>
    </xf>
    <xf numFmtId="0" fontId="7" fillId="0" borderId="0" xfId="62" applyFont="1" applyAlignment="1">
      <alignment horizontal="center" vertical="center"/>
      <protection/>
    </xf>
    <xf numFmtId="0" fontId="24" fillId="0" borderId="0" xfId="62" applyFont="1" applyAlignment="1">
      <alignment vertical="center" wrapText="1"/>
      <protection/>
    </xf>
    <xf numFmtId="0" fontId="17" fillId="0" borderId="0" xfId="62" applyFont="1" applyAlignment="1">
      <alignment horizontal="center" vertical="center" wrapText="1"/>
      <protection/>
    </xf>
    <xf numFmtId="0" fontId="6" fillId="0" borderId="0" xfId="62" applyFont="1" applyAlignment="1">
      <alignment horizontal="center" vertical="center"/>
      <protection/>
    </xf>
    <xf numFmtId="0" fontId="25" fillId="0" borderId="0" xfId="62" applyFont="1" applyAlignment="1">
      <alignment horizontal="center" vertical="center"/>
      <protection/>
    </xf>
    <xf numFmtId="0" fontId="156" fillId="0" borderId="0" xfId="62" applyFont="1" applyAlignment="1">
      <alignment horizontal="center" vertical="center"/>
      <protection/>
    </xf>
    <xf numFmtId="0" fontId="152" fillId="0" borderId="0" xfId="62" applyFont="1" applyBorder="1" applyAlignment="1">
      <alignment vertical="center"/>
      <protection/>
    </xf>
    <xf numFmtId="0" fontId="146" fillId="0" borderId="0" xfId="62" applyFont="1" applyAlignment="1">
      <alignment vertical="center"/>
      <protection/>
    </xf>
    <xf numFmtId="0" fontId="154" fillId="0" borderId="0" xfId="59" applyFont="1" applyAlignment="1">
      <alignment vertical="center" wrapText="1"/>
      <protection/>
    </xf>
    <xf numFmtId="0" fontId="151" fillId="0" borderId="0" xfId="62" applyFont="1" applyAlignment="1">
      <alignment vertical="center"/>
      <protection/>
    </xf>
    <xf numFmtId="0" fontId="148" fillId="0" borderId="0" xfId="62" applyFont="1" applyAlignment="1">
      <alignment vertical="center" wrapText="1"/>
      <protection/>
    </xf>
    <xf numFmtId="0" fontId="151" fillId="0" borderId="0" xfId="62" applyFont="1" applyAlignment="1">
      <alignment horizontal="center" vertical="center"/>
      <protection/>
    </xf>
    <xf numFmtId="0" fontId="146" fillId="0" borderId="0" xfId="62" applyFont="1" applyBorder="1" applyAlignment="1">
      <alignment vertical="center"/>
      <protection/>
    </xf>
    <xf numFmtId="0" fontId="149" fillId="0" borderId="0" xfId="53" applyFont="1" applyAlignment="1">
      <alignment horizontal="center" vertical="center"/>
      <protection/>
    </xf>
    <xf numFmtId="0" fontId="151" fillId="0" borderId="0" xfId="62" applyFont="1">
      <alignment/>
      <protection/>
    </xf>
    <xf numFmtId="0" fontId="146" fillId="0" borderId="0" xfId="62" applyFont="1">
      <alignment/>
      <protection/>
    </xf>
    <xf numFmtId="0" fontId="148" fillId="0" borderId="0" xfId="62" applyFont="1">
      <alignment/>
      <protection/>
    </xf>
    <xf numFmtId="204" fontId="35" fillId="0" borderId="0" xfId="75" applyNumberFormat="1" applyFont="1" applyAlignment="1" applyProtection="1">
      <alignment vertical="center" wrapText="1"/>
      <protection/>
    </xf>
    <xf numFmtId="179" fontId="35" fillId="16" borderId="81" xfId="75" applyNumberFormat="1" applyFont="1" applyFill="1" applyBorder="1" applyAlignment="1" applyProtection="1">
      <alignment horizontal="right" vertical="top"/>
      <protection/>
    </xf>
    <xf numFmtId="14" fontId="35" fillId="0" borderId="0" xfId="75" applyNumberFormat="1" applyAlignment="1" applyProtection="1">
      <alignment vertical="top"/>
      <protection/>
    </xf>
    <xf numFmtId="0" fontId="143" fillId="0" borderId="0" xfId="59" applyFont="1" applyAlignment="1" applyProtection="1">
      <alignment horizontal="center" vertical="center"/>
      <protection hidden="1"/>
    </xf>
    <xf numFmtId="0" fontId="145" fillId="0" borderId="0" xfId="59" applyFont="1" applyFill="1" applyAlignment="1">
      <alignment horizontal="center" vertical="center"/>
      <protection/>
    </xf>
    <xf numFmtId="0" fontId="147" fillId="0" borderId="0" xfId="59" applyFont="1" applyFill="1" applyAlignment="1">
      <alignment horizontal="center" vertical="center"/>
      <protection/>
    </xf>
    <xf numFmtId="0" fontId="148" fillId="0" borderId="0" xfId="59" applyFont="1" applyFill="1" applyAlignment="1">
      <alignment horizontal="center" vertical="center"/>
      <protection/>
    </xf>
    <xf numFmtId="0" fontId="145" fillId="0" borderId="0" xfId="59" applyFont="1" applyAlignment="1">
      <alignment horizontal="center" vertical="center" wrapText="1"/>
      <protection/>
    </xf>
    <xf numFmtId="0" fontId="149" fillId="0" borderId="0" xfId="59" applyFont="1">
      <alignment/>
      <protection/>
    </xf>
    <xf numFmtId="0" fontId="149" fillId="0" borderId="0" xfId="59" applyFont="1" applyAlignment="1">
      <alignment vertical="center" wrapText="1"/>
      <protection/>
    </xf>
    <xf numFmtId="0" fontId="152" fillId="0" borderId="0" xfId="59" applyFont="1" applyAlignment="1">
      <alignment vertical="center" wrapText="1"/>
      <protection/>
    </xf>
    <xf numFmtId="0" fontId="148" fillId="0" borderId="0" xfId="59" applyFont="1" applyAlignment="1">
      <alignment vertical="center"/>
      <protection/>
    </xf>
    <xf numFmtId="0" fontId="149" fillId="0" borderId="0" xfId="59" applyFont="1" applyAlignment="1" applyProtection="1">
      <alignment vertical="center"/>
      <protection hidden="1"/>
    </xf>
    <xf numFmtId="0" fontId="153" fillId="0" borderId="0" xfId="59" applyFont="1" applyAlignment="1">
      <alignment horizontal="center" vertical="center"/>
      <protection/>
    </xf>
    <xf numFmtId="0" fontId="146" fillId="0" borderId="0" xfId="59" applyFont="1" applyAlignment="1">
      <alignment horizontal="center" vertical="center"/>
      <protection/>
    </xf>
    <xf numFmtId="0" fontId="148" fillId="0" borderId="37" xfId="59" applyFont="1" applyBorder="1" applyAlignment="1" applyProtection="1">
      <alignment horizontal="center" vertical="center" wrapText="1"/>
      <protection locked="0"/>
    </xf>
    <xf numFmtId="0" fontId="148" fillId="0" borderId="0" xfId="59" applyFont="1" applyAlignment="1">
      <alignment horizontal="center" vertical="center"/>
      <protection/>
    </xf>
    <xf numFmtId="0" fontId="155" fillId="0" borderId="0" xfId="59" applyFont="1" applyAlignment="1">
      <alignment vertical="center" wrapText="1"/>
      <protection/>
    </xf>
    <xf numFmtId="0" fontId="149" fillId="0" borderId="0" xfId="59" applyNumberFormat="1" applyFont="1" applyFill="1" applyAlignment="1" applyProtection="1">
      <alignment horizontal="center" vertical="center"/>
      <protection hidden="1"/>
    </xf>
    <xf numFmtId="3" fontId="148" fillId="0" borderId="37" xfId="59" applyNumberFormat="1" applyFont="1" applyBorder="1" applyAlignment="1" applyProtection="1">
      <alignment horizontal="center" vertical="center" wrapText="1"/>
      <protection locked="0"/>
    </xf>
    <xf numFmtId="0" fontId="152" fillId="0" borderId="0" xfId="59" applyFont="1" applyAlignment="1">
      <alignment horizontal="center" vertical="center" wrapText="1"/>
      <protection/>
    </xf>
    <xf numFmtId="0" fontId="24" fillId="0" borderId="0" xfId="59" applyFont="1" applyAlignment="1">
      <alignment vertical="center" wrapText="1"/>
      <protection/>
    </xf>
    <xf numFmtId="0" fontId="7" fillId="0" borderId="0" xfId="59" applyFont="1" applyAlignment="1">
      <alignment horizontal="center" vertical="center"/>
      <protection/>
    </xf>
    <xf numFmtId="0" fontId="17" fillId="0" borderId="0" xfId="59" applyFont="1" applyAlignment="1">
      <alignment vertical="center" wrapText="1"/>
      <protection/>
    </xf>
    <xf numFmtId="0" fontId="157" fillId="0" borderId="0" xfId="59" applyFont="1" applyAlignment="1">
      <alignment horizontal="center" vertical="center" wrapText="1"/>
      <protection/>
    </xf>
    <xf numFmtId="0" fontId="149" fillId="0" borderId="0" xfId="59" applyFont="1" applyFill="1" applyAlignment="1">
      <alignment horizontal="center" vertical="center"/>
      <protection/>
    </xf>
    <xf numFmtId="0" fontId="151" fillId="0" borderId="0" xfId="59" applyFont="1" applyAlignment="1">
      <alignment horizontal="center" vertical="center" wrapText="1"/>
      <protection/>
    </xf>
    <xf numFmtId="0" fontId="7" fillId="0" borderId="0" xfId="59" applyFont="1" applyFill="1" applyAlignment="1">
      <alignment horizontal="center" vertical="center"/>
      <protection/>
    </xf>
    <xf numFmtId="0" fontId="24" fillId="0" borderId="0" xfId="59" applyFont="1" applyFill="1" applyAlignment="1">
      <alignment vertical="center" wrapText="1"/>
      <protection/>
    </xf>
    <xf numFmtId="0" fontId="100" fillId="25" borderId="0" xfId="53" applyFont="1" applyFill="1" applyAlignment="1" applyProtection="1">
      <alignment horizontal="center" vertical="center"/>
      <protection/>
    </xf>
    <xf numFmtId="0" fontId="103" fillId="25" borderId="0" xfId="53" applyFont="1" applyFill="1" applyAlignment="1" applyProtection="1">
      <alignment horizontal="center" vertical="center"/>
      <protection/>
    </xf>
    <xf numFmtId="0" fontId="149" fillId="0" borderId="0" xfId="59" applyFont="1" applyAlignment="1">
      <alignment wrapText="1"/>
      <protection/>
    </xf>
    <xf numFmtId="0" fontId="151" fillId="0" borderId="0" xfId="59" applyFont="1">
      <alignment/>
      <protection/>
    </xf>
    <xf numFmtId="0" fontId="148" fillId="0" borderId="0" xfId="59" applyFont="1">
      <alignment/>
      <protection/>
    </xf>
    <xf numFmtId="179" fontId="158" fillId="0" borderId="0" xfId="74" applyFont="1" applyAlignment="1" applyProtection="1">
      <alignment vertical="center"/>
      <protection/>
    </xf>
    <xf numFmtId="0" fontId="159" fillId="0" borderId="0" xfId="0" applyFont="1" applyAlignment="1">
      <alignment/>
    </xf>
    <xf numFmtId="179" fontId="160" fillId="0" borderId="0" xfId="74" applyFont="1" applyAlignment="1" applyProtection="1">
      <alignment vertical="center"/>
      <protection/>
    </xf>
    <xf numFmtId="179" fontId="158" fillId="0" borderId="0" xfId="74" applyFont="1" applyAlignment="1">
      <alignment vertical="center"/>
      <protection/>
    </xf>
    <xf numFmtId="179" fontId="158" fillId="0" borderId="0" xfId="74" applyFont="1" applyAlignment="1">
      <alignment horizontal="center" vertical="center"/>
      <protection/>
    </xf>
    <xf numFmtId="0" fontId="6" fillId="0" borderId="0" xfId="0" applyFont="1" applyAlignment="1">
      <alignment horizontal="center" vertical="center"/>
    </xf>
    <xf numFmtId="0" fontId="20" fillId="0" borderId="0" xfId="0" applyFont="1" applyAlignment="1">
      <alignment/>
    </xf>
    <xf numFmtId="49" fontId="17" fillId="22" borderId="64" xfId="74" applyNumberFormat="1" applyFont="1" applyFill="1" applyBorder="1" applyAlignment="1" applyProtection="1">
      <alignment horizontal="left" vertical="center"/>
      <protection locked="0"/>
    </xf>
    <xf numFmtId="0" fontId="6" fillId="0" borderId="0" xfId="71" applyFont="1" applyAlignment="1" applyProtection="1">
      <alignment vertical="center"/>
      <protection/>
    </xf>
    <xf numFmtId="49" fontId="17" fillId="22" borderId="52" xfId="71" applyNumberFormat="1" applyFont="1" applyFill="1" applyBorder="1" applyAlignment="1" applyProtection="1">
      <alignment horizontal="left" vertical="center"/>
      <protection locked="0"/>
    </xf>
    <xf numFmtId="49" fontId="17" fillId="22" borderId="64" xfId="0" applyNumberFormat="1" applyFont="1" applyFill="1" applyBorder="1" applyAlignment="1" applyProtection="1">
      <alignment horizontal="left" vertical="center"/>
      <protection locked="0"/>
    </xf>
    <xf numFmtId="49" fontId="17" fillId="22" borderId="37" xfId="71" applyNumberFormat="1" applyFont="1" applyFill="1" applyBorder="1" applyAlignment="1" applyProtection="1">
      <alignment horizontal="left" vertical="center"/>
      <protection locked="0"/>
    </xf>
    <xf numFmtId="49" fontId="17" fillId="24" borderId="24" xfId="71" applyNumberFormat="1" applyFont="1" applyFill="1" applyBorder="1" applyAlignment="1" applyProtection="1">
      <alignment horizontal="left" vertical="center"/>
      <protection locked="0"/>
    </xf>
    <xf numFmtId="49" fontId="17" fillId="24" borderId="0" xfId="71" applyNumberFormat="1" applyFont="1" applyFill="1" applyBorder="1" applyAlignment="1" applyProtection="1">
      <alignment horizontal="left" vertical="center"/>
      <protection locked="0"/>
    </xf>
    <xf numFmtId="0" fontId="52" fillId="0" borderId="0" xfId="74" applyNumberFormat="1" applyFont="1" applyBorder="1" applyAlignment="1">
      <alignment horizontal="center" vertical="center" wrapText="1"/>
      <protection/>
    </xf>
    <xf numFmtId="179" fontId="6" fillId="0" borderId="0" xfId="74" applyFont="1" applyAlignment="1" applyProtection="1">
      <alignment horizontal="left" vertical="top"/>
      <protection/>
    </xf>
    <xf numFmtId="179" fontId="6" fillId="0" borderId="0" xfId="74" applyFont="1" applyAlignment="1" applyProtection="1">
      <alignment vertical="top"/>
      <protection/>
    </xf>
    <xf numFmtId="179" fontId="40" fillId="0" borderId="0" xfId="74" applyFont="1" applyAlignment="1" applyProtection="1">
      <alignment vertical="top"/>
      <protection/>
    </xf>
    <xf numFmtId="179" fontId="40" fillId="0" borderId="0" xfId="74" applyFont="1" applyAlignment="1">
      <alignment vertical="top"/>
      <protection/>
    </xf>
    <xf numFmtId="179" fontId="17" fillId="0" borderId="0" xfId="74" applyFont="1" applyAlignment="1" applyProtection="1">
      <alignment vertical="top"/>
      <protection/>
    </xf>
    <xf numFmtId="179" fontId="17" fillId="0" borderId="0" xfId="74" applyFont="1" applyAlignment="1">
      <alignment vertical="top"/>
      <protection/>
    </xf>
    <xf numFmtId="3" fontId="17" fillId="0" borderId="58" xfId="0" applyNumberFormat="1" applyFont="1" applyFill="1" applyBorder="1" applyAlignment="1" applyProtection="1">
      <alignment/>
      <protection locked="0"/>
    </xf>
    <xf numFmtId="0" fontId="17" fillId="0" borderId="43" xfId="0" applyNumberFormat="1" applyFont="1" applyFill="1" applyBorder="1" applyAlignment="1" applyProtection="1">
      <alignment/>
      <protection locked="0"/>
    </xf>
    <xf numFmtId="3" fontId="17" fillId="0" borderId="57" xfId="0" applyNumberFormat="1" applyFont="1" applyFill="1" applyBorder="1" applyAlignment="1" applyProtection="1">
      <alignment/>
      <protection locked="0"/>
    </xf>
    <xf numFmtId="0" fontId="17" fillId="0" borderId="159" xfId="0" applyNumberFormat="1" applyFont="1" applyFill="1" applyBorder="1" applyAlignment="1" applyProtection="1">
      <alignment/>
      <protection locked="0"/>
    </xf>
    <xf numFmtId="3" fontId="17" fillId="0" borderId="157" xfId="0" applyNumberFormat="1" applyFont="1" applyFill="1" applyBorder="1" applyAlignment="1" applyProtection="1">
      <alignment/>
      <protection locked="0"/>
    </xf>
    <xf numFmtId="0" fontId="17" fillId="0" borderId="160" xfId="0" applyNumberFormat="1" applyFont="1" applyFill="1" applyBorder="1" applyAlignment="1" applyProtection="1">
      <alignment/>
      <protection locked="0"/>
    </xf>
    <xf numFmtId="0" fontId="9" fillId="26" borderId="64" xfId="0" applyFont="1" applyFill="1" applyBorder="1" applyAlignment="1" applyProtection="1">
      <alignment horizontal="center" vertical="center" wrapText="1"/>
      <protection/>
    </xf>
    <xf numFmtId="0" fontId="9" fillId="26" borderId="72" xfId="0" applyFont="1" applyFill="1" applyBorder="1" applyAlignment="1" applyProtection="1">
      <alignment horizontal="center" vertical="center" wrapText="1"/>
      <protection/>
    </xf>
    <xf numFmtId="0" fontId="9" fillId="26" borderId="161" xfId="0" applyFont="1" applyFill="1" applyBorder="1" applyAlignment="1" applyProtection="1">
      <alignment horizontal="center" vertical="center" wrapText="1"/>
      <protection/>
    </xf>
    <xf numFmtId="0" fontId="9" fillId="26" borderId="159" xfId="0" applyFont="1" applyFill="1" applyBorder="1" applyAlignment="1" applyProtection="1">
      <alignment horizontal="center" vertical="center" wrapText="1"/>
      <protection/>
    </xf>
    <xf numFmtId="0" fontId="9" fillId="26" borderId="24" xfId="0" applyFont="1" applyFill="1" applyBorder="1" applyAlignment="1" applyProtection="1">
      <alignment horizontal="center" vertical="center" wrapText="1"/>
      <protection/>
    </xf>
    <xf numFmtId="0" fontId="9" fillId="26" borderId="43" xfId="0" applyFont="1" applyFill="1" applyBorder="1" applyAlignment="1" applyProtection="1">
      <alignment horizontal="center" vertical="center" wrapText="1"/>
      <protection/>
    </xf>
    <xf numFmtId="0" fontId="9" fillId="26" borderId="59" xfId="0" applyFont="1" applyFill="1" applyBorder="1" applyAlignment="1" applyProtection="1">
      <alignment horizontal="center" vertical="center" wrapText="1"/>
      <protection/>
    </xf>
    <xf numFmtId="0" fontId="9" fillId="26" borderId="71"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Continuous" vertical="center" wrapText="1"/>
      <protection/>
    </xf>
    <xf numFmtId="0" fontId="6" fillId="0" borderId="39" xfId="0" applyFont="1" applyFill="1" applyBorder="1" applyAlignment="1" applyProtection="1">
      <alignment horizontal="center" vertical="center" wrapText="1"/>
      <protection/>
    </xf>
    <xf numFmtId="0" fontId="6" fillId="0" borderId="37" xfId="53" applyFont="1" applyFill="1" applyBorder="1" applyAlignment="1" applyProtection="1">
      <alignment horizontal="center"/>
      <protection/>
    </xf>
    <xf numFmtId="0" fontId="154" fillId="0" borderId="0" xfId="69" applyFont="1" applyAlignment="1" applyProtection="1">
      <alignment vertical="center" wrapText="1"/>
      <protection/>
    </xf>
    <xf numFmtId="0" fontId="146" fillId="0" borderId="0" xfId="59" applyFont="1" applyAlignment="1">
      <alignment horizontal="center" vertical="center" wrapText="1"/>
      <protection/>
    </xf>
    <xf numFmtId="0" fontId="155" fillId="0" borderId="0" xfId="69" applyFont="1" applyAlignment="1">
      <alignment vertical="center" wrapText="1"/>
      <protection/>
    </xf>
    <xf numFmtId="14" fontId="148" fillId="0" borderId="0" xfId="53" applyNumberFormat="1" applyFont="1" applyBorder="1" applyAlignment="1" applyProtection="1">
      <alignment horizontal="center" vertical="center" wrapText="1"/>
      <protection/>
    </xf>
    <xf numFmtId="3" fontId="148" fillId="0" borderId="37" xfId="59" applyNumberFormat="1"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Continuous" vertical="center" wrapText="1"/>
      <protection/>
    </xf>
    <xf numFmtId="0" fontId="9" fillId="0" borderId="86" xfId="0" applyFont="1" applyFill="1" applyBorder="1" applyAlignment="1">
      <alignment horizontal="centerContinuous" vertical="center"/>
    </xf>
    <xf numFmtId="0" fontId="9" fillId="0" borderId="66" xfId="0" applyFont="1" applyFill="1" applyBorder="1" applyAlignment="1" applyProtection="1">
      <alignment horizontal="centerContinuous" vertical="center"/>
      <protection/>
    </xf>
    <xf numFmtId="179" fontId="17" fillId="0" borderId="0" xfId="74" applyFont="1" applyFill="1" applyBorder="1" applyAlignment="1" applyProtection="1">
      <alignment vertical="center"/>
      <protection/>
    </xf>
    <xf numFmtId="179" fontId="8" fillId="0" borderId="37" xfId="74" applyFont="1" applyFill="1" applyBorder="1" applyAlignment="1" applyProtection="1">
      <alignment horizontal="center" vertical="center"/>
      <protection/>
    </xf>
    <xf numFmtId="0" fontId="52" fillId="0" borderId="0" xfId="74" applyNumberFormat="1" applyFont="1" applyAlignment="1" applyProtection="1">
      <alignment horizontal="center" vertical="center" wrapText="1"/>
      <protection/>
    </xf>
    <xf numFmtId="0" fontId="106" fillId="0" borderId="0" xfId="0" applyFont="1" applyBorder="1" applyAlignment="1" applyProtection="1">
      <alignment vertical="top"/>
      <protection/>
    </xf>
    <xf numFmtId="0" fontId="6" fillId="0" borderId="119" xfId="0" applyFont="1" applyBorder="1" applyAlignment="1" applyProtection="1">
      <alignment/>
      <protection/>
    </xf>
    <xf numFmtId="0" fontId="6" fillId="0" borderId="32" xfId="53" applyFont="1" applyBorder="1" applyAlignment="1" applyProtection="1">
      <alignment horizontal="centerContinuous" vertical="center"/>
      <protection/>
    </xf>
    <xf numFmtId="0" fontId="6" fillId="29" borderId="148" xfId="53" applyFont="1" applyFill="1" applyBorder="1" applyProtection="1">
      <alignment/>
      <protection/>
    </xf>
    <xf numFmtId="0" fontId="6" fillId="0" borderId="12" xfId="53" applyFont="1" applyBorder="1" applyAlignment="1" applyProtection="1">
      <alignment horizontal="centerContinuous" vertical="center"/>
      <protection/>
    </xf>
    <xf numFmtId="0" fontId="6" fillId="0" borderId="0" xfId="53" applyFont="1" applyProtection="1">
      <alignment/>
      <protection/>
    </xf>
    <xf numFmtId="0" fontId="24" fillId="0" borderId="0" xfId="53" applyFont="1" applyFill="1" applyBorder="1" applyAlignment="1" applyProtection="1">
      <alignment horizontal="center" vertical="center" wrapText="1"/>
      <protection/>
    </xf>
    <xf numFmtId="0" fontId="6" fillId="0" borderId="0" xfId="53" applyFont="1" applyAlignment="1" applyProtection="1">
      <alignment horizontal="center" vertical="center"/>
      <protection/>
    </xf>
    <xf numFmtId="0" fontId="6" fillId="0" borderId="0" xfId="53" applyFont="1" applyAlignment="1" applyProtection="1">
      <alignment vertical="center"/>
      <protection/>
    </xf>
    <xf numFmtId="0" fontId="23" fillId="29" borderId="162" xfId="0" applyFont="1" applyFill="1" applyBorder="1" applyAlignment="1" applyProtection="1">
      <alignment horizontal="center" vertical="center"/>
      <protection/>
    </xf>
    <xf numFmtId="0" fontId="98" fillId="0" borderId="0" xfId="0" applyFont="1" applyBorder="1" applyAlignment="1" applyProtection="1">
      <alignment vertical="center"/>
      <protection/>
    </xf>
    <xf numFmtId="0" fontId="58" fillId="0" borderId="0" xfId="0" applyFont="1" applyBorder="1" applyAlignment="1" applyProtection="1">
      <alignment vertical="center" wrapText="1"/>
      <protection/>
    </xf>
    <xf numFmtId="0" fontId="6" fillId="0" borderId="0" xfId="0" applyFont="1" applyBorder="1" applyAlignment="1">
      <alignment vertical="center"/>
    </xf>
    <xf numFmtId="0" fontId="24" fillId="0" borderId="0" xfId="53" applyFont="1" applyFill="1" applyBorder="1" applyAlignment="1" applyProtection="1">
      <alignment horizontal="centerContinuous" vertical="center"/>
      <protection/>
    </xf>
    <xf numFmtId="0" fontId="6" fillId="0" borderId="0" xfId="53" applyFont="1" applyAlignment="1" applyProtection="1">
      <alignment horizontal="centerContinuous" vertical="center"/>
      <protection/>
    </xf>
    <xf numFmtId="3" fontId="6" fillId="0" borderId="73" xfId="0" applyNumberFormat="1" applyFont="1" applyFill="1" applyBorder="1" applyAlignment="1" applyProtection="1">
      <alignment/>
      <protection locked="0"/>
    </xf>
    <xf numFmtId="0" fontId="6" fillId="29" borderId="162" xfId="0" applyFont="1" applyFill="1" applyBorder="1" applyAlignment="1" applyProtection="1">
      <alignment/>
      <protection/>
    </xf>
    <xf numFmtId="3" fontId="6" fillId="0" borderId="64" xfId="0" applyNumberFormat="1" applyFont="1" applyBorder="1" applyAlignment="1" applyProtection="1">
      <alignment/>
      <protection locked="0"/>
    </xf>
    <xf numFmtId="3" fontId="6" fillId="0" borderId="161" xfId="0" applyNumberFormat="1" applyFont="1" applyFill="1" applyBorder="1" applyAlignment="1" applyProtection="1">
      <alignment/>
      <protection locked="0"/>
    </xf>
    <xf numFmtId="3" fontId="6" fillId="0" borderId="73" xfId="0" applyNumberFormat="1" applyFont="1" applyBorder="1" applyAlignment="1" applyProtection="1">
      <alignment/>
      <protection locked="0"/>
    </xf>
    <xf numFmtId="0" fontId="98" fillId="0" borderId="0" xfId="0" applyFont="1" applyBorder="1" applyAlignment="1" applyProtection="1">
      <alignment horizontal="center" vertical="center"/>
      <protection/>
    </xf>
    <xf numFmtId="0" fontId="6" fillId="0" borderId="23" xfId="0" applyFont="1" applyBorder="1" applyAlignment="1" applyProtection="1">
      <alignment/>
      <protection/>
    </xf>
    <xf numFmtId="3" fontId="6" fillId="0" borderId="0" xfId="0" applyNumberFormat="1" applyFont="1" applyBorder="1" applyAlignment="1" applyProtection="1">
      <alignment/>
      <protection/>
    </xf>
    <xf numFmtId="3" fontId="6" fillId="0" borderId="43" xfId="0" applyNumberFormat="1" applyFont="1" applyBorder="1" applyAlignment="1" applyProtection="1">
      <alignment/>
      <protection/>
    </xf>
    <xf numFmtId="0" fontId="98" fillId="0" borderId="0" xfId="0" applyFont="1" applyBorder="1" applyAlignment="1" applyProtection="1">
      <alignment vertical="center" wrapText="1"/>
      <protection/>
    </xf>
    <xf numFmtId="3" fontId="6" fillId="0" borderId="73" xfId="53" applyNumberFormat="1" applyFont="1" applyFill="1" applyBorder="1" applyAlignment="1" applyProtection="1">
      <alignment/>
      <protection locked="0"/>
    </xf>
    <xf numFmtId="3" fontId="6" fillId="0" borderId="160" xfId="0" applyNumberFormat="1" applyFont="1" applyBorder="1" applyAlignment="1" applyProtection="1">
      <alignment/>
      <protection/>
    </xf>
    <xf numFmtId="0" fontId="6" fillId="0" borderId="0" xfId="0" applyFont="1" applyFill="1" applyBorder="1" applyAlignment="1" applyProtection="1">
      <alignment/>
      <protection/>
    </xf>
    <xf numFmtId="0" fontId="8" fillId="0" borderId="123" xfId="53" applyFont="1" applyFill="1" applyBorder="1" applyAlignment="1" applyProtection="1">
      <alignment horizontal="centerContinuous" vertical="center"/>
      <protection/>
    </xf>
    <xf numFmtId="206" fontId="15" fillId="0" borderId="65" xfId="0" applyNumberFormat="1" applyFont="1" applyFill="1" applyBorder="1" applyAlignment="1" applyProtection="1">
      <alignment vertical="center"/>
      <protection/>
    </xf>
    <xf numFmtId="206" fontId="15" fillId="0" borderId="150" xfId="0" applyNumberFormat="1" applyFont="1" applyFill="1" applyBorder="1" applyAlignment="1" applyProtection="1">
      <alignment vertical="center"/>
      <protection/>
    </xf>
    <xf numFmtId="0" fontId="6" fillId="0" borderId="37" xfId="59" applyFont="1" applyFill="1" applyBorder="1" applyAlignment="1" applyProtection="1">
      <alignment horizontal="center"/>
      <protection/>
    </xf>
    <xf numFmtId="206" fontId="15" fillId="0" borderId="150" xfId="53" applyNumberFormat="1" applyFont="1" applyFill="1" applyBorder="1" applyAlignment="1" applyProtection="1">
      <alignment vertical="center"/>
      <protection/>
    </xf>
    <xf numFmtId="206" fontId="8" fillId="0" borderId="77" xfId="0" applyNumberFormat="1" applyFont="1" applyFill="1" applyBorder="1" applyAlignment="1" applyProtection="1">
      <alignment vertical="center"/>
      <protection/>
    </xf>
    <xf numFmtId="206" fontId="8" fillId="0" borderId="105" xfId="0" applyNumberFormat="1" applyFont="1" applyFill="1" applyBorder="1" applyAlignment="1" applyProtection="1">
      <alignment vertical="center"/>
      <protection/>
    </xf>
    <xf numFmtId="0" fontId="58" fillId="0" borderId="0" xfId="0" applyFont="1" applyBorder="1" applyAlignment="1" applyProtection="1">
      <alignment vertical="center"/>
      <protection/>
    </xf>
    <xf numFmtId="3" fontId="6" fillId="0" borderId="109" xfId="0" applyNumberFormat="1" applyFont="1" applyFill="1" applyBorder="1" applyAlignment="1" applyProtection="1">
      <alignment/>
      <protection locked="0"/>
    </xf>
    <xf numFmtId="3" fontId="6" fillId="0" borderId="109" xfId="0" applyNumberFormat="1" applyFont="1" applyBorder="1" applyAlignment="1" applyProtection="1">
      <alignment/>
      <protection locked="0"/>
    </xf>
    <xf numFmtId="0" fontId="9" fillId="0" borderId="23" xfId="0" applyFont="1" applyBorder="1" applyAlignment="1" applyProtection="1">
      <alignment horizontal="center"/>
      <protection/>
    </xf>
    <xf numFmtId="0" fontId="98" fillId="0" borderId="23" xfId="0" applyFont="1" applyBorder="1" applyAlignment="1" applyProtection="1">
      <alignment vertical="center"/>
      <protection/>
    </xf>
    <xf numFmtId="0" fontId="6" fillId="29" borderId="43" xfId="0" applyFont="1" applyFill="1" applyBorder="1" applyAlignment="1" applyProtection="1">
      <alignment/>
      <protection/>
    </xf>
    <xf numFmtId="0" fontId="6" fillId="0" borderId="0" xfId="53" applyFont="1" applyFill="1" applyBorder="1" applyAlignment="1" applyProtection="1">
      <alignment horizontal="left"/>
      <protection/>
    </xf>
    <xf numFmtId="206" fontId="15" fillId="0" borderId="73" xfId="53" applyNumberFormat="1" applyFont="1" applyFill="1" applyBorder="1" applyAlignment="1" applyProtection="1">
      <alignment vertical="center"/>
      <protection/>
    </xf>
    <xf numFmtId="206" fontId="8" fillId="0" borderId="77" xfId="0" applyNumberFormat="1" applyFont="1" applyFill="1" applyBorder="1" applyAlignment="1" applyProtection="1">
      <alignment/>
      <protection/>
    </xf>
    <xf numFmtId="0" fontId="15" fillId="0" borderId="41" xfId="53" applyFont="1" applyFill="1" applyBorder="1" applyAlignment="1" applyProtection="1">
      <alignment horizontal="left" vertical="top" wrapText="1"/>
      <protection/>
    </xf>
    <xf numFmtId="0" fontId="9" fillId="0" borderId="81" xfId="0" applyFont="1" applyFill="1" applyBorder="1" applyAlignment="1" applyProtection="1">
      <alignment/>
      <protection/>
    </xf>
    <xf numFmtId="0" fontId="9" fillId="0" borderId="71" xfId="0" applyFont="1" applyFill="1" applyBorder="1" applyAlignment="1" applyProtection="1">
      <alignment/>
      <protection/>
    </xf>
    <xf numFmtId="0" fontId="6" fillId="29" borderId="162" xfId="0" applyFont="1" applyFill="1" applyBorder="1" applyAlignment="1" applyProtection="1">
      <alignment horizontal="center" vertical="center"/>
      <protection/>
    </xf>
    <xf numFmtId="0" fontId="15" fillId="0" borderId="41" xfId="53" applyFont="1" applyFill="1" applyBorder="1" applyAlignment="1" applyProtection="1">
      <alignment horizontal="left" vertical="top"/>
      <protection/>
    </xf>
    <xf numFmtId="0" fontId="15" fillId="0" borderId="163" xfId="0" applyFont="1" applyFill="1" applyBorder="1" applyAlignment="1" applyProtection="1">
      <alignment horizontal="right"/>
      <protection/>
    </xf>
    <xf numFmtId="0" fontId="14" fillId="0" borderId="164" xfId="0" applyFont="1" applyFill="1" applyBorder="1" applyAlignment="1" applyProtection="1">
      <alignment/>
      <protection/>
    </xf>
    <xf numFmtId="0" fontId="15" fillId="0" borderId="47" xfId="0" applyFont="1" applyFill="1" applyBorder="1" applyAlignment="1" applyProtection="1">
      <alignment/>
      <protection/>
    </xf>
    <xf numFmtId="0" fontId="15" fillId="0" borderId="12" xfId="0" applyFont="1" applyFill="1" applyBorder="1" applyAlignment="1" applyProtection="1">
      <alignment/>
      <protection/>
    </xf>
    <xf numFmtId="0" fontId="15" fillId="0" borderId="32" xfId="0" applyFont="1" applyFill="1" applyBorder="1" applyAlignment="1" applyProtection="1">
      <alignment/>
      <protection/>
    </xf>
    <xf numFmtId="0" fontId="15" fillId="0" borderId="47" xfId="53" applyFont="1" applyFill="1" applyBorder="1" applyAlignment="1" applyProtection="1">
      <alignment horizontal="left"/>
      <protection/>
    </xf>
    <xf numFmtId="0" fontId="15" fillId="0" borderId="12" xfId="53" applyFont="1" applyFill="1" applyBorder="1" applyAlignment="1" applyProtection="1">
      <alignment/>
      <protection/>
    </xf>
    <xf numFmtId="206" fontId="15" fillId="0" borderId="32" xfId="53" applyNumberFormat="1" applyFont="1" applyFill="1" applyBorder="1" applyAlignment="1" applyProtection="1">
      <alignment vertical="center"/>
      <protection/>
    </xf>
    <xf numFmtId="0" fontId="15" fillId="0" borderId="163" xfId="53" applyFont="1" applyFill="1" applyBorder="1" applyAlignment="1" applyProtection="1">
      <alignment horizontal="right"/>
      <protection/>
    </xf>
    <xf numFmtId="0" fontId="15" fillId="0" borderId="164" xfId="53" applyFont="1" applyFill="1" applyBorder="1" applyAlignment="1" applyProtection="1">
      <alignment/>
      <protection/>
    </xf>
    <xf numFmtId="0" fontId="9" fillId="0" borderId="16" xfId="0" applyFont="1" applyFill="1" applyBorder="1" applyAlignment="1" applyProtection="1">
      <alignment horizontal="right"/>
      <protection/>
    </xf>
    <xf numFmtId="0" fontId="9" fillId="0" borderId="137" xfId="0" applyFont="1" applyFill="1" applyBorder="1" applyAlignment="1" applyProtection="1">
      <alignment/>
      <protection/>
    </xf>
    <xf numFmtId="0" fontId="8" fillId="0" borderId="16" xfId="53" applyFont="1" applyFill="1" applyBorder="1" applyAlignment="1" applyProtection="1">
      <alignment horizontal="center" vertical="center"/>
      <protection/>
    </xf>
    <xf numFmtId="0" fontId="8" fillId="0" borderId="165" xfId="0" applyFont="1" applyFill="1" applyBorder="1" applyAlignment="1" applyProtection="1">
      <alignment/>
      <protection/>
    </xf>
    <xf numFmtId="0" fontId="8" fillId="29" borderId="162" xfId="0" applyFont="1" applyFill="1" applyBorder="1" applyAlignment="1" applyProtection="1">
      <alignment/>
      <protection/>
    </xf>
    <xf numFmtId="0" fontId="8" fillId="0" borderId="165" xfId="0" applyFont="1" applyBorder="1" applyAlignment="1" applyProtection="1">
      <alignment/>
      <protection/>
    </xf>
    <xf numFmtId="0" fontId="15" fillId="0" borderId="164" xfId="0" applyFont="1" applyFill="1" applyBorder="1" applyAlignment="1" applyProtection="1">
      <alignment/>
      <protection/>
    </xf>
    <xf numFmtId="0" fontId="9" fillId="0" borderId="137" xfId="0" applyFont="1" applyFill="1" applyBorder="1" applyAlignment="1" applyProtection="1">
      <alignment horizontal="center"/>
      <protection/>
    </xf>
    <xf numFmtId="0" fontId="15" fillId="0" borderId="81" xfId="0" applyFont="1" applyFill="1" applyBorder="1" applyAlignment="1" applyProtection="1">
      <alignment/>
      <protection/>
    </xf>
    <xf numFmtId="0" fontId="15" fillId="0" borderId="71" xfId="0" applyFont="1" applyFill="1" applyBorder="1" applyAlignment="1" applyProtection="1">
      <alignment/>
      <protection/>
    </xf>
    <xf numFmtId="0" fontId="15" fillId="29" borderId="43" xfId="0" applyFont="1" applyFill="1" applyBorder="1" applyAlignment="1" applyProtection="1">
      <alignment/>
      <protection/>
    </xf>
    <xf numFmtId="0" fontId="15" fillId="0" borderId="158" xfId="53" applyFont="1" applyFill="1" applyBorder="1" applyAlignment="1" applyProtection="1">
      <alignment horizontal="right"/>
      <protection/>
    </xf>
    <xf numFmtId="0" fontId="15" fillId="0" borderId="89" xfId="53" applyFont="1" applyFill="1" applyBorder="1" applyAlignment="1" applyProtection="1">
      <alignment/>
      <protection/>
    </xf>
    <xf numFmtId="0" fontId="9" fillId="0" borderId="166" xfId="0" applyFont="1" applyFill="1" applyBorder="1" applyAlignment="1" applyProtection="1">
      <alignment horizontal="right"/>
      <protection/>
    </xf>
    <xf numFmtId="0" fontId="9" fillId="0" borderId="167" xfId="0" applyFont="1" applyFill="1" applyBorder="1" applyAlignment="1" applyProtection="1">
      <alignment/>
      <protection/>
    </xf>
    <xf numFmtId="0" fontId="8" fillId="29" borderId="43" xfId="0" applyFont="1" applyFill="1" applyBorder="1" applyAlignment="1" applyProtection="1">
      <alignment/>
      <protection/>
    </xf>
    <xf numFmtId="0" fontId="8" fillId="0" borderId="0" xfId="0" applyFont="1" applyBorder="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center"/>
      <protection/>
    </xf>
    <xf numFmtId="0" fontId="9" fillId="0" borderId="0" xfId="0" applyFont="1" applyFill="1" applyBorder="1" applyAlignment="1" applyProtection="1">
      <alignment horizontal="center"/>
      <protection/>
    </xf>
    <xf numFmtId="0" fontId="6" fillId="0" borderId="0" xfId="59" applyFont="1" applyFill="1" applyAlignment="1">
      <alignment horizontal="center" vertical="center"/>
      <protection/>
    </xf>
    <xf numFmtId="0" fontId="6" fillId="0" borderId="0" xfId="59" applyFont="1" applyAlignment="1">
      <alignment horizontal="center" vertical="center"/>
      <protection/>
    </xf>
    <xf numFmtId="0" fontId="149" fillId="0" borderId="0" xfId="60" applyFont="1" applyFill="1" applyAlignment="1">
      <alignment vertical="center"/>
      <protection/>
    </xf>
    <xf numFmtId="3" fontId="148" fillId="0" borderId="37" xfId="60" applyNumberFormat="1" applyFont="1" applyFill="1" applyBorder="1" applyAlignment="1" applyProtection="1">
      <alignment horizontal="center" vertical="center" wrapText="1"/>
      <protection locked="0"/>
    </xf>
    <xf numFmtId="0" fontId="152" fillId="0" borderId="0" xfId="69" applyFont="1" applyAlignment="1">
      <alignment vertical="center" wrapText="1"/>
      <protection/>
    </xf>
    <xf numFmtId="0" fontId="148" fillId="0" borderId="0" xfId="69" applyFont="1" applyAlignment="1">
      <alignment horizontal="center" vertical="center"/>
      <protection/>
    </xf>
    <xf numFmtId="0" fontId="149" fillId="0" borderId="0" xfId="69" applyFont="1" applyAlignment="1">
      <alignment vertical="center"/>
      <protection/>
    </xf>
    <xf numFmtId="3" fontId="148" fillId="0" borderId="37" xfId="69" applyNumberFormat="1" applyFont="1" applyFill="1" applyBorder="1" applyAlignment="1" applyProtection="1">
      <alignment horizontal="center" vertical="center" wrapText="1"/>
      <protection locked="0"/>
    </xf>
    <xf numFmtId="217" fontId="149" fillId="0" borderId="0" xfId="59" applyNumberFormat="1" applyFont="1" applyAlignment="1">
      <alignment vertical="center"/>
      <protection/>
    </xf>
    <xf numFmtId="0" fontId="6" fillId="30" borderId="148" xfId="0" applyFont="1" applyFill="1" applyBorder="1" applyAlignment="1">
      <alignment/>
    </xf>
    <xf numFmtId="0" fontId="142" fillId="31" borderId="0" xfId="0" applyFont="1" applyFill="1" applyBorder="1" applyAlignment="1">
      <alignment horizontal="center" wrapText="1"/>
    </xf>
    <xf numFmtId="0" fontId="161" fillId="0" borderId="81" xfId="0" applyFont="1" applyBorder="1" applyAlignment="1">
      <alignment horizontal="center"/>
    </xf>
    <xf numFmtId="0" fontId="161" fillId="0" borderId="0" xfId="0" applyFont="1" applyBorder="1" applyAlignment="1">
      <alignment horizontal="center"/>
    </xf>
    <xf numFmtId="0" fontId="6" fillId="0" borderId="123" xfId="0" applyFont="1" applyBorder="1" applyAlignment="1">
      <alignment/>
    </xf>
    <xf numFmtId="0" fontId="6" fillId="0" borderId="125" xfId="0" applyFont="1" applyBorder="1" applyAlignment="1">
      <alignment/>
    </xf>
    <xf numFmtId="0" fontId="6" fillId="0" borderId="52" xfId="0" applyFont="1" applyBorder="1" applyAlignment="1">
      <alignment/>
    </xf>
    <xf numFmtId="0" fontId="153" fillId="0" borderId="0" xfId="59" applyFont="1" applyAlignment="1">
      <alignment horizontal="center" vertical="center"/>
      <protection/>
    </xf>
    <xf numFmtId="0" fontId="152" fillId="0" borderId="0" xfId="59" applyFont="1" applyAlignment="1">
      <alignment vertical="center" wrapText="1"/>
      <protection/>
    </xf>
    <xf numFmtId="0" fontId="153" fillId="0" borderId="0" xfId="69" applyFont="1" applyAlignment="1">
      <alignment horizontal="center" vertical="center"/>
      <protection/>
    </xf>
    <xf numFmtId="0" fontId="152" fillId="0" borderId="0" xfId="69" applyFont="1" applyAlignment="1">
      <alignment vertical="center" wrapText="1"/>
      <protection/>
    </xf>
    <xf numFmtId="0" fontId="6" fillId="0" borderId="50" xfId="53" applyFont="1" applyBorder="1" applyAlignment="1">
      <alignment horizontal="left"/>
      <protection/>
    </xf>
    <xf numFmtId="0" fontId="6" fillId="0" borderId="50" xfId="0" applyFont="1" applyBorder="1" applyAlignment="1">
      <alignment horizontal="left"/>
    </xf>
    <xf numFmtId="0" fontId="6" fillId="0" borderId="50" xfId="55" applyFont="1" applyBorder="1" applyAlignment="1">
      <alignment horizontal="left"/>
      <protection/>
    </xf>
    <xf numFmtId="0" fontId="15" fillId="0" borderId="163" xfId="53" applyFont="1" applyFill="1" applyBorder="1" applyAlignment="1" applyProtection="1">
      <alignment horizontal="left" vertical="center"/>
      <protection/>
    </xf>
    <xf numFmtId="0" fontId="15" fillId="0" borderId="163" xfId="0" applyFont="1" applyFill="1" applyBorder="1" applyAlignment="1" applyProtection="1">
      <alignment horizontal="left"/>
      <protection/>
    </xf>
    <xf numFmtId="206" fontId="6" fillId="0" borderId="85" xfId="78" applyNumberFormat="1" applyFont="1" applyFill="1" applyBorder="1" applyAlignment="1" applyProtection="1">
      <alignment/>
      <protection/>
    </xf>
    <xf numFmtId="206" fontId="6" fillId="0" borderId="73" xfId="78" applyNumberFormat="1" applyFont="1" applyFill="1" applyBorder="1" applyAlignment="1" applyProtection="1">
      <alignment/>
      <protection/>
    </xf>
    <xf numFmtId="49" fontId="17" fillId="0" borderId="64" xfId="71" applyNumberFormat="1" applyFont="1" applyFill="1" applyBorder="1" applyAlignment="1" applyProtection="1">
      <alignment horizontal="left" vertical="center"/>
      <protection locked="0"/>
    </xf>
    <xf numFmtId="49" fontId="17" fillId="0" borderId="139" xfId="71" applyNumberFormat="1" applyFont="1" applyFill="1" applyBorder="1" applyAlignment="1" applyProtection="1">
      <alignment horizontal="left" vertical="center"/>
      <protection locked="0"/>
    </xf>
    <xf numFmtId="49" fontId="17" fillId="0" borderId="60" xfId="71" applyNumberFormat="1" applyFont="1" applyFill="1" applyBorder="1" applyAlignment="1" applyProtection="1">
      <alignment horizontal="left" vertical="center"/>
      <protection locked="0"/>
    </xf>
    <xf numFmtId="49" fontId="105" fillId="0" borderId="64" xfId="36" applyNumberFormat="1" applyFont="1" applyFill="1" applyBorder="1" applyAlignment="1" applyProtection="1">
      <alignment horizontal="left" vertical="center"/>
      <protection locked="0"/>
    </xf>
    <xf numFmtId="49" fontId="7" fillId="0" borderId="139" xfId="71" applyNumberFormat="1" applyFont="1" applyFill="1" applyBorder="1" applyAlignment="1" applyProtection="1">
      <alignment horizontal="left" vertical="center"/>
      <protection locked="0"/>
    </xf>
    <xf numFmtId="49" fontId="7" fillId="0" borderId="60" xfId="71" applyNumberFormat="1" applyFont="1" applyFill="1" applyBorder="1" applyAlignment="1" applyProtection="1">
      <alignment horizontal="left" vertical="center"/>
      <protection locked="0"/>
    </xf>
    <xf numFmtId="179" fontId="13" fillId="0" borderId="0" xfId="74" applyFont="1" applyFill="1" applyAlignment="1" applyProtection="1">
      <alignment horizontal="left" vertical="center" wrapText="1"/>
      <protection/>
    </xf>
    <xf numFmtId="179" fontId="13" fillId="0" borderId="136" xfId="74" applyFont="1" applyFill="1" applyBorder="1" applyAlignment="1" applyProtection="1">
      <alignment horizontal="left" vertical="center" wrapText="1"/>
      <protection/>
    </xf>
    <xf numFmtId="49" fontId="93" fillId="24" borderId="64" xfId="36" applyNumberFormat="1" applyFont="1" applyFill="1" applyBorder="1" applyAlignment="1" applyProtection="1">
      <alignment vertical="center"/>
      <protection locked="0"/>
    </xf>
    <xf numFmtId="49" fontId="17" fillId="24" borderId="139" xfId="0" applyNumberFormat="1" applyFont="1" applyFill="1" applyBorder="1" applyAlignment="1" applyProtection="1">
      <alignment vertical="center"/>
      <protection locked="0"/>
    </xf>
    <xf numFmtId="49" fontId="17" fillId="24" borderId="60" xfId="0" applyNumberFormat="1" applyFont="1" applyFill="1" applyBorder="1" applyAlignment="1" applyProtection="1">
      <alignment vertical="center"/>
      <protection locked="0"/>
    </xf>
    <xf numFmtId="0" fontId="87" fillId="16" borderId="64" xfId="0" applyFont="1" applyFill="1" applyBorder="1" applyAlignment="1">
      <alignment horizontal="center" vertical="center" readingOrder="1"/>
    </xf>
    <xf numFmtId="0" fontId="87" fillId="16" borderId="139" xfId="0" applyFont="1" applyFill="1" applyBorder="1" applyAlignment="1">
      <alignment horizontal="center" vertical="center" readingOrder="1"/>
    </xf>
    <xf numFmtId="0" fontId="87" fillId="16" borderId="60" xfId="0" applyFont="1" applyFill="1" applyBorder="1" applyAlignment="1">
      <alignment horizontal="center" vertical="center" readingOrder="1"/>
    </xf>
    <xf numFmtId="49" fontId="17" fillId="0" borderId="64" xfId="0" applyNumberFormat="1" applyFont="1" applyBorder="1" applyAlignment="1" applyProtection="1">
      <alignment horizontal="left" vertical="center"/>
      <protection locked="0"/>
    </xf>
    <xf numFmtId="49" fontId="17" fillId="0" borderId="60" xfId="0" applyNumberFormat="1" applyFont="1" applyBorder="1" applyAlignment="1" applyProtection="1">
      <alignment horizontal="left" vertical="center"/>
      <protection locked="0"/>
    </xf>
    <xf numFmtId="179" fontId="38" fillId="0" borderId="0" xfId="74" applyFont="1" applyFill="1" applyBorder="1" applyAlignment="1" applyProtection="1">
      <alignment horizontal="left" vertical="center"/>
      <protection/>
    </xf>
    <xf numFmtId="179" fontId="38" fillId="0" borderId="0" xfId="74" applyFont="1" applyFill="1" applyBorder="1" applyAlignment="1" applyProtection="1">
      <alignment horizontal="center" vertical="center"/>
      <protection/>
    </xf>
    <xf numFmtId="49" fontId="17" fillId="22" borderId="64" xfId="71" applyNumberFormat="1" applyFont="1" applyFill="1" applyBorder="1" applyAlignment="1" applyProtection="1">
      <alignment horizontal="left" vertical="center"/>
      <protection locked="0"/>
    </xf>
    <xf numFmtId="49" fontId="17" fillId="22" borderId="139" xfId="71" applyNumberFormat="1" applyFont="1" applyFill="1" applyBorder="1" applyAlignment="1" applyProtection="1">
      <alignment horizontal="left" vertical="center"/>
      <protection locked="0"/>
    </xf>
    <xf numFmtId="49" fontId="17" fillId="22" borderId="60" xfId="71" applyNumberFormat="1" applyFont="1" applyFill="1" applyBorder="1" applyAlignment="1" applyProtection="1">
      <alignment horizontal="left" vertical="center"/>
      <protection locked="0"/>
    </xf>
    <xf numFmtId="49" fontId="11" fillId="0" borderId="64" xfId="36" applyNumberFormat="1" applyFill="1" applyBorder="1" applyAlignment="1" applyProtection="1">
      <alignment horizontal="left" vertical="center"/>
      <protection locked="0"/>
    </xf>
    <xf numFmtId="179" fontId="8" fillId="0" borderId="138" xfId="74" applyFont="1" applyBorder="1" applyAlignment="1" applyProtection="1">
      <alignment horizontal="left" wrapText="1"/>
      <protection/>
    </xf>
    <xf numFmtId="0" fontId="83" fillId="16" borderId="64" xfId="0" applyFont="1" applyFill="1" applyBorder="1" applyAlignment="1">
      <alignment horizontal="center" vertical="center" wrapText="1" readingOrder="1"/>
    </xf>
    <xf numFmtId="0" fontId="83" fillId="16" borderId="139" xfId="0" applyFont="1" applyFill="1" applyBorder="1" applyAlignment="1">
      <alignment horizontal="center" vertical="center" wrapText="1" readingOrder="1"/>
    </xf>
    <xf numFmtId="0" fontId="83" fillId="16" borderId="60" xfId="0" applyFont="1" applyFill="1" applyBorder="1" applyAlignment="1">
      <alignment horizontal="center" vertical="center" wrapText="1" readingOrder="1"/>
    </xf>
    <xf numFmtId="49" fontId="17" fillId="0" borderId="161" xfId="71" applyNumberFormat="1" applyFont="1" applyFill="1" applyBorder="1" applyAlignment="1" applyProtection="1">
      <alignment horizontal="left" vertical="center" wrapText="1"/>
      <protection locked="0"/>
    </xf>
    <xf numFmtId="49" fontId="17" fillId="0" borderId="138" xfId="71" applyNumberFormat="1" applyFont="1" applyFill="1" applyBorder="1" applyAlignment="1" applyProtection="1">
      <alignment horizontal="left" vertical="center" wrapText="1"/>
      <protection locked="0"/>
    </xf>
    <xf numFmtId="49" fontId="17" fillId="0" borderId="89" xfId="71" applyNumberFormat="1" applyFont="1" applyFill="1" applyBorder="1" applyAlignment="1" applyProtection="1">
      <alignment horizontal="left" vertical="center" wrapText="1"/>
      <protection locked="0"/>
    </xf>
    <xf numFmtId="49" fontId="17" fillId="0" borderId="24" xfId="71" applyNumberFormat="1" applyFont="1" applyFill="1" applyBorder="1" applyAlignment="1" applyProtection="1">
      <alignment horizontal="left" vertical="center" wrapText="1"/>
      <protection locked="0"/>
    </xf>
    <xf numFmtId="49" fontId="17" fillId="0" borderId="0" xfId="71" applyNumberFormat="1" applyFont="1" applyFill="1" applyBorder="1" applyAlignment="1" applyProtection="1">
      <alignment horizontal="left" vertical="center" wrapText="1"/>
      <protection locked="0"/>
    </xf>
    <xf numFmtId="49" fontId="17" fillId="0" borderId="136" xfId="71" applyNumberFormat="1" applyFont="1" applyFill="1" applyBorder="1" applyAlignment="1" applyProtection="1">
      <alignment horizontal="left" vertical="center" wrapText="1"/>
      <protection locked="0"/>
    </xf>
    <xf numFmtId="49" fontId="17" fillId="0" borderId="59" xfId="71" applyNumberFormat="1" applyFont="1" applyFill="1" applyBorder="1" applyAlignment="1" applyProtection="1">
      <alignment horizontal="left" vertical="center" wrapText="1"/>
      <protection locked="0"/>
    </xf>
    <xf numFmtId="49" fontId="17" fillId="0" borderId="81" xfId="71" applyNumberFormat="1" applyFont="1" applyFill="1" applyBorder="1" applyAlignment="1" applyProtection="1">
      <alignment horizontal="left" vertical="center" wrapText="1"/>
      <protection locked="0"/>
    </xf>
    <xf numFmtId="49" fontId="17" fillId="0" borderId="83" xfId="71" applyNumberFormat="1" applyFont="1" applyFill="1" applyBorder="1" applyAlignment="1" applyProtection="1">
      <alignment horizontal="left" vertical="center" wrapText="1"/>
      <protection locked="0"/>
    </xf>
    <xf numFmtId="179" fontId="13" fillId="31" borderId="0" xfId="74" applyFont="1" applyFill="1" applyBorder="1" applyAlignment="1" applyProtection="1">
      <alignment horizontal="left" vertical="center" wrapText="1"/>
      <protection/>
    </xf>
    <xf numFmtId="179" fontId="22" fillId="0" borderId="0" xfId="74" applyFont="1" applyAlignment="1" applyProtection="1">
      <alignment horizontal="left" wrapText="1"/>
      <protection/>
    </xf>
    <xf numFmtId="49" fontId="17" fillId="0" borderId="64" xfId="74" applyNumberFormat="1" applyFont="1" applyFill="1" applyBorder="1" applyAlignment="1" applyProtection="1">
      <alignment horizontal="left" vertical="center"/>
      <protection locked="0"/>
    </xf>
    <xf numFmtId="49" fontId="17" fillId="0" borderId="60" xfId="74" applyNumberFormat="1" applyFont="1" applyFill="1" applyBorder="1" applyAlignment="1" applyProtection="1">
      <alignment horizontal="left" vertical="center"/>
      <protection locked="0"/>
    </xf>
    <xf numFmtId="49" fontId="17" fillId="22" borderId="64" xfId="74" applyNumberFormat="1" applyFont="1" applyFill="1" applyBorder="1" applyAlignment="1" applyProtection="1">
      <alignment horizontal="left" vertical="center"/>
      <protection locked="0"/>
    </xf>
    <xf numFmtId="49" fontId="17" fillId="22" borderId="60" xfId="74" applyNumberFormat="1" applyFont="1" applyFill="1" applyBorder="1" applyAlignment="1" applyProtection="1">
      <alignment horizontal="left" vertical="center"/>
      <protection locked="0"/>
    </xf>
    <xf numFmtId="179" fontId="8" fillId="0" borderId="0" xfId="74" applyFont="1" applyBorder="1" applyAlignment="1" applyProtection="1">
      <alignment horizontal="left" wrapText="1"/>
      <protection/>
    </xf>
    <xf numFmtId="179" fontId="8" fillId="0" borderId="0" xfId="74" applyFont="1" applyBorder="1" applyAlignment="1" applyProtection="1">
      <alignment horizontal="left" wrapText="1"/>
      <protection/>
    </xf>
    <xf numFmtId="49" fontId="17" fillId="0" borderId="64" xfId="74" applyNumberFormat="1" applyFont="1" applyBorder="1" applyAlignment="1" applyProtection="1">
      <alignment horizontal="left" vertical="center"/>
      <protection locked="0"/>
    </xf>
    <xf numFmtId="49" fontId="17" fillId="0" borderId="60" xfId="74" applyNumberFormat="1" applyFont="1" applyBorder="1" applyAlignment="1" applyProtection="1">
      <alignment horizontal="left" vertical="center"/>
      <protection locked="0"/>
    </xf>
    <xf numFmtId="179" fontId="58" fillId="24" borderId="0" xfId="74" applyFont="1" applyFill="1" applyAlignment="1" applyProtection="1">
      <alignment horizontal="center" vertical="center" wrapText="1"/>
      <protection/>
    </xf>
    <xf numFmtId="179" fontId="59" fillId="24" borderId="58" xfId="74" applyFont="1" applyFill="1" applyBorder="1" applyAlignment="1" applyProtection="1">
      <alignment horizontal="center" vertical="center" wrapText="1"/>
      <protection/>
    </xf>
    <xf numFmtId="179" fontId="30" fillId="24" borderId="58" xfId="74" applyFont="1" applyFill="1" applyBorder="1" applyAlignment="1" applyProtection="1">
      <alignment horizontal="center" vertical="center" wrapText="1"/>
      <protection/>
    </xf>
    <xf numFmtId="179" fontId="59" fillId="24" borderId="136" xfId="74" applyFont="1" applyFill="1" applyBorder="1" applyAlignment="1" applyProtection="1">
      <alignment horizontal="center" vertical="top" wrapText="1"/>
      <protection/>
    </xf>
    <xf numFmtId="0" fontId="0" fillId="0" borderId="136" xfId="0" applyBorder="1" applyAlignment="1">
      <alignment horizontal="center" vertical="top" wrapText="1"/>
    </xf>
    <xf numFmtId="179" fontId="22" fillId="24" borderId="0" xfId="74" applyFont="1" applyFill="1" applyAlignment="1" applyProtection="1">
      <alignment vertical="center" wrapText="1"/>
      <protection/>
    </xf>
    <xf numFmtId="0" fontId="0" fillId="0" borderId="0" xfId="0" applyAlignment="1">
      <alignment vertical="center" wrapText="1"/>
    </xf>
    <xf numFmtId="0" fontId="8" fillId="0" borderId="15" xfId="0" applyFont="1" applyFill="1" applyBorder="1" applyAlignment="1" applyProtection="1">
      <alignment horizontal="center" vertical="center"/>
      <protection/>
    </xf>
    <xf numFmtId="0" fontId="8" fillId="0" borderId="91"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57" fillId="0" borderId="166" xfId="0" applyFont="1" applyBorder="1" applyAlignment="1" applyProtection="1">
      <alignment horizontal="center" vertical="center" wrapText="1"/>
      <protection/>
    </xf>
    <xf numFmtId="0" fontId="57" fillId="0" borderId="167" xfId="0" applyFont="1" applyBorder="1" applyAlignment="1" applyProtection="1">
      <alignment horizontal="center" vertical="center" wrapText="1"/>
      <protection/>
    </xf>
    <xf numFmtId="0" fontId="57" fillId="0" borderId="105" xfId="0"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8" fillId="0" borderId="166" xfId="0" applyFont="1" applyFill="1" applyBorder="1" applyAlignment="1" applyProtection="1">
      <alignment horizontal="center" vertical="center"/>
      <protection/>
    </xf>
    <xf numFmtId="0" fontId="8" fillId="0" borderId="167" xfId="0" applyFont="1" applyFill="1" applyBorder="1" applyAlignment="1" applyProtection="1">
      <alignment horizontal="center" vertical="center"/>
      <protection/>
    </xf>
    <xf numFmtId="0" fontId="8" fillId="0" borderId="105" xfId="0" applyFont="1" applyFill="1" applyBorder="1" applyAlignment="1" applyProtection="1">
      <alignment horizontal="center" vertical="center"/>
      <protection/>
    </xf>
    <xf numFmtId="0" fontId="8" fillId="0" borderId="119" xfId="0" applyFont="1" applyBorder="1" applyAlignment="1">
      <alignment horizontal="left" vertical="center" wrapText="1"/>
    </xf>
    <xf numFmtId="0" fontId="9" fillId="0" borderId="1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9" fillId="0" borderId="45"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39" xfId="0" applyFont="1" applyFill="1" applyBorder="1" applyAlignment="1" applyProtection="1">
      <alignment horizontal="center" vertical="center" wrapText="1"/>
      <protection/>
    </xf>
    <xf numFmtId="0" fontId="25" fillId="24" borderId="37" xfId="0" applyFont="1" applyFill="1" applyBorder="1" applyAlignment="1">
      <alignment horizontal="center" vertical="center" wrapText="1"/>
    </xf>
    <xf numFmtId="0" fontId="25" fillId="24" borderId="37" xfId="0" applyFont="1" applyFill="1" applyBorder="1" applyAlignment="1">
      <alignment horizontal="center" wrapText="1"/>
    </xf>
    <xf numFmtId="0" fontId="25" fillId="24" borderId="80" xfId="0" applyFont="1" applyFill="1" applyBorder="1" applyAlignment="1">
      <alignment horizontal="center" wrapText="1"/>
    </xf>
    <xf numFmtId="0" fontId="25" fillId="24" borderId="64" xfId="0" applyFont="1" applyFill="1" applyBorder="1" applyAlignment="1">
      <alignment horizontal="center" wrapText="1"/>
    </xf>
    <xf numFmtId="0" fontId="25" fillId="24" borderId="60" xfId="0" applyFont="1" applyFill="1" applyBorder="1" applyAlignment="1">
      <alignment horizontal="center" wrapText="1"/>
    </xf>
    <xf numFmtId="0" fontId="7" fillId="24" borderId="37" xfId="0" applyFont="1" applyFill="1" applyBorder="1" applyAlignment="1">
      <alignment horizontal="center" wrapText="1"/>
    </xf>
    <xf numFmtId="0" fontId="25" fillId="24" borderId="64" xfId="0" applyFont="1" applyFill="1" applyBorder="1" applyAlignment="1">
      <alignment horizontal="center" vertical="center" wrapText="1"/>
    </xf>
    <xf numFmtId="0" fontId="25" fillId="24" borderId="85" xfId="0" applyFont="1" applyFill="1" applyBorder="1" applyAlignment="1">
      <alignment horizontal="center" wrapText="1"/>
    </xf>
    <xf numFmtId="0" fontId="10" fillId="24" borderId="0" xfId="0" applyFont="1" applyFill="1" applyBorder="1" applyAlignment="1">
      <alignment horizontal="left" vertical="center"/>
    </xf>
    <xf numFmtId="0" fontId="25" fillId="24" borderId="92" xfId="0" applyFont="1" applyFill="1" applyBorder="1" applyAlignment="1">
      <alignment horizontal="center" vertical="center" wrapText="1"/>
    </xf>
    <xf numFmtId="0" fontId="25" fillId="24" borderId="56" xfId="0" applyFont="1" applyFill="1" applyBorder="1" applyAlignment="1">
      <alignment horizontal="center" vertical="center" wrapText="1"/>
    </xf>
    <xf numFmtId="0" fontId="25" fillId="24" borderId="82" xfId="0" applyFont="1" applyFill="1" applyBorder="1" applyAlignment="1">
      <alignment horizontal="center" vertical="center" wrapText="1"/>
    </xf>
    <xf numFmtId="0" fontId="25" fillId="24" borderId="85" xfId="0" applyFont="1" applyFill="1" applyBorder="1" applyAlignment="1">
      <alignment horizontal="center" vertical="center" wrapText="1"/>
    </xf>
    <xf numFmtId="0" fontId="25" fillId="24" borderId="80" xfId="0" applyFont="1" applyFill="1" applyBorder="1" applyAlignment="1">
      <alignment horizontal="center" vertical="center" wrapText="1"/>
    </xf>
    <xf numFmtId="0" fontId="10" fillId="0" borderId="0" xfId="0" applyFont="1" applyBorder="1" applyAlignment="1" applyProtection="1">
      <alignment horizontal="left" vertical="top" wrapText="1"/>
      <protection/>
    </xf>
    <xf numFmtId="0" fontId="25" fillId="0" borderId="119" xfId="0" applyFont="1" applyBorder="1" applyAlignment="1">
      <alignment horizontal="left" vertical="center" wrapText="1"/>
    </xf>
    <xf numFmtId="0" fontId="21" fillId="24" borderId="18" xfId="77" applyFont="1" applyFill="1" applyBorder="1" applyAlignment="1" applyProtection="1">
      <alignment horizontal="center" vertical="center"/>
      <protection/>
    </xf>
    <xf numFmtId="0" fontId="0" fillId="0" borderId="39" xfId="0" applyBorder="1" applyAlignment="1" applyProtection="1">
      <alignment horizontal="center" vertical="center"/>
      <protection/>
    </xf>
    <xf numFmtId="0" fontId="21" fillId="24" borderId="44" xfId="77" applyFont="1" applyFill="1" applyBorder="1" applyAlignment="1" applyProtection="1">
      <alignment horizontal="center" vertical="center"/>
      <protection/>
    </xf>
    <xf numFmtId="0" fontId="9" fillId="24" borderId="40" xfId="78" applyFont="1" applyFill="1" applyBorder="1" applyAlignment="1">
      <alignment horizontal="center" vertical="center"/>
      <protection/>
    </xf>
    <xf numFmtId="0" fontId="0" fillId="0" borderId="15" xfId="0" applyBorder="1" applyAlignment="1">
      <alignment/>
    </xf>
    <xf numFmtId="0" fontId="0" fillId="0" borderId="38" xfId="0" applyBorder="1" applyAlignment="1">
      <alignment/>
    </xf>
    <xf numFmtId="0" fontId="21" fillId="24" borderId="18" xfId="77" applyFont="1" applyFill="1" applyBorder="1" applyAlignment="1" applyProtection="1">
      <alignment horizontal="center" vertical="center" wrapText="1"/>
      <protection/>
    </xf>
    <xf numFmtId="0" fontId="21" fillId="24" borderId="45" xfId="77"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29"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 vertical="center"/>
      <protection/>
    </xf>
    <xf numFmtId="0" fontId="21" fillId="0" borderId="19" xfId="77" applyFont="1" applyFill="1" applyBorder="1" applyAlignment="1" applyProtection="1">
      <alignment horizontal="center" vertical="center" wrapText="1"/>
      <protection/>
    </xf>
    <xf numFmtId="0" fontId="21" fillId="0" borderId="20" xfId="77" applyFont="1" applyFill="1" applyBorder="1" applyAlignment="1" applyProtection="1">
      <alignment horizontal="center" vertical="center" wrapText="1"/>
      <protection/>
    </xf>
    <xf numFmtId="0" fontId="21" fillId="0" borderId="107" xfId="77" applyFont="1" applyFill="1" applyBorder="1" applyAlignment="1" applyProtection="1">
      <alignment horizontal="center" vertical="center" wrapText="1"/>
      <protection/>
    </xf>
    <xf numFmtId="0" fontId="21" fillId="0" borderId="116" xfId="77" applyFont="1" applyFill="1" applyBorder="1" applyAlignment="1" applyProtection="1">
      <alignment horizontal="center" vertical="center" wrapText="1"/>
      <protection/>
    </xf>
    <xf numFmtId="0" fontId="21" fillId="0" borderId="115" xfId="77" applyFont="1" applyFill="1" applyBorder="1" applyAlignment="1" applyProtection="1">
      <alignment horizontal="center" vertical="center" wrapText="1"/>
      <protection/>
    </xf>
    <xf numFmtId="0" fontId="21" fillId="0" borderId="72" xfId="77" applyFont="1" applyFill="1" applyBorder="1" applyAlignment="1" applyProtection="1">
      <alignment horizontal="center" vertical="center" wrapText="1"/>
      <protection/>
    </xf>
    <xf numFmtId="0" fontId="21" fillId="0" borderId="107" xfId="78" applyFont="1" applyFill="1" applyBorder="1" applyAlignment="1" applyProtection="1">
      <alignment horizontal="center" vertical="center" wrapText="1"/>
      <protection/>
    </xf>
    <xf numFmtId="0" fontId="21" fillId="0" borderId="116" xfId="78" applyFont="1" applyFill="1" applyBorder="1" applyAlignment="1" applyProtection="1">
      <alignment horizontal="center" vertical="center" wrapText="1"/>
      <protection/>
    </xf>
    <xf numFmtId="0" fontId="21" fillId="0" borderId="107" xfId="78" applyFont="1" applyFill="1" applyBorder="1" applyAlignment="1" applyProtection="1">
      <alignment horizontal="center" vertical="center"/>
      <protection/>
    </xf>
    <xf numFmtId="0" fontId="21" fillId="0" borderId="72" xfId="78" applyFont="1" applyFill="1" applyBorder="1" applyAlignment="1" applyProtection="1">
      <alignment horizontal="center" vertical="center"/>
      <protection/>
    </xf>
    <xf numFmtId="0" fontId="21" fillId="0" borderId="19" xfId="78"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21" fillId="0" borderId="18" xfId="78" applyFont="1" applyFill="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21" fillId="0" borderId="20" xfId="78" applyFont="1" applyFill="1" applyBorder="1" applyAlignment="1" applyProtection="1">
      <alignment horizontal="center" vertical="center" wrapText="1"/>
      <protection/>
    </xf>
    <xf numFmtId="0" fontId="21" fillId="0" borderId="18" xfId="78" applyFont="1" applyFill="1" applyBorder="1" applyAlignment="1" applyProtection="1">
      <alignment horizontal="center" vertical="center"/>
      <protection/>
    </xf>
    <xf numFmtId="0" fontId="0" fillId="0" borderId="45" xfId="0" applyBorder="1" applyAlignment="1">
      <alignment horizontal="center" vertical="center"/>
    </xf>
    <xf numFmtId="0" fontId="9" fillId="0" borderId="18" xfId="79" applyFont="1" applyFill="1" applyBorder="1" applyAlignment="1" applyProtection="1">
      <alignment horizontal="center" vertical="center"/>
      <protection/>
    </xf>
    <xf numFmtId="0" fontId="9" fillId="0" borderId="39" xfId="79" applyFont="1" applyFill="1" applyBorder="1" applyAlignment="1" applyProtection="1">
      <alignment horizontal="center" vertical="center"/>
      <protection/>
    </xf>
    <xf numFmtId="0" fontId="9" fillId="0" borderId="18" xfId="80" applyFont="1" applyFill="1" applyBorder="1" applyAlignment="1" applyProtection="1">
      <alignment horizontal="center" vertical="center"/>
      <protection/>
    </xf>
    <xf numFmtId="0" fontId="9" fillId="0" borderId="39" xfId="80" applyFont="1" applyFill="1" applyBorder="1" applyAlignment="1" applyProtection="1">
      <alignment horizontal="center" vertical="center"/>
      <protection/>
    </xf>
    <xf numFmtId="0" fontId="9" fillId="0" borderId="45" xfId="80" applyFont="1" applyFill="1" applyBorder="1" applyAlignment="1" applyProtection="1">
      <alignment horizontal="center" vertical="center"/>
      <protection/>
    </xf>
    <xf numFmtId="0" fontId="18" fillId="0" borderId="168" xfId="81" applyFont="1" applyFill="1" applyBorder="1" applyAlignment="1" applyProtection="1">
      <alignment horizontal="center" vertical="center" wrapText="1"/>
      <protection/>
    </xf>
    <xf numFmtId="0" fontId="18" fillId="0" borderId="27" xfId="81" applyFont="1" applyFill="1" applyBorder="1" applyAlignment="1" applyProtection="1">
      <alignment horizontal="center" vertical="center" wrapText="1"/>
      <protection/>
    </xf>
    <xf numFmtId="0" fontId="50" fillId="0" borderId="0" xfId="0" applyFont="1" applyAlignment="1">
      <alignment horizontal="center" wrapText="1"/>
    </xf>
    <xf numFmtId="0" fontId="50" fillId="0" borderId="119" xfId="0" applyFont="1" applyBorder="1" applyAlignment="1">
      <alignment horizontal="center" wrapText="1"/>
    </xf>
    <xf numFmtId="0" fontId="0" fillId="0" borderId="39" xfId="0" applyBorder="1" applyAlignment="1">
      <alignment horizontal="center" vertical="center" wrapText="1"/>
    </xf>
    <xf numFmtId="0" fontId="18" fillId="0" borderId="107" xfId="82" applyFont="1" applyFill="1" applyBorder="1" applyAlignment="1" applyProtection="1">
      <alignment horizontal="center" vertical="center" wrapText="1"/>
      <protection locked="0"/>
    </xf>
    <xf numFmtId="0" fontId="0" fillId="0" borderId="116" xfId="0" applyBorder="1" applyAlignment="1">
      <alignment/>
    </xf>
    <xf numFmtId="0" fontId="18" fillId="0" borderId="19" xfId="82" applyFont="1" applyFill="1" applyBorder="1" applyAlignment="1" applyProtection="1">
      <alignment horizontal="center" vertical="center" wrapText="1"/>
      <protection/>
    </xf>
    <xf numFmtId="0" fontId="18" fillId="0" borderId="19" xfId="82" applyFont="1" applyFill="1" applyBorder="1" applyAlignment="1" applyProtection="1">
      <alignment horizontal="center" vertical="center" wrapText="1"/>
      <protection/>
    </xf>
    <xf numFmtId="0" fontId="18" fillId="0" borderId="107" xfId="82" applyFont="1" applyFill="1" applyBorder="1" applyAlignment="1" applyProtection="1">
      <alignment horizontal="center" vertical="center" wrapText="1"/>
      <protection/>
    </xf>
    <xf numFmtId="0" fontId="18" fillId="0" borderId="116" xfId="82" applyFont="1" applyFill="1" applyBorder="1" applyAlignment="1" applyProtection="1">
      <alignment horizontal="center" vertical="center" wrapText="1"/>
      <protection/>
    </xf>
    <xf numFmtId="0" fontId="88" fillId="0" borderId="19" xfId="0" applyFont="1" applyBorder="1" applyAlignment="1">
      <alignment horizontal="center" vertical="center" wrapText="1"/>
    </xf>
    <xf numFmtId="0" fontId="0" fillId="0" borderId="20" xfId="0" applyBorder="1" applyAlignment="1">
      <alignment vertical="center" wrapText="1"/>
    </xf>
    <xf numFmtId="0" fontId="18" fillId="0" borderId="19" xfId="82" applyFont="1" applyBorder="1" applyAlignment="1">
      <alignment horizontal="center" vertical="center" wrapText="1"/>
      <protection/>
    </xf>
    <xf numFmtId="0" fontId="9" fillId="30" borderId="162" xfId="0" applyFont="1" applyFill="1" applyBorder="1" applyAlignment="1">
      <alignment horizontal="center" vertical="top" wrapText="1"/>
    </xf>
    <xf numFmtId="0" fontId="9" fillId="30" borderId="169" xfId="0" applyFont="1" applyFill="1" applyBorder="1" applyAlignment="1">
      <alignment horizontal="center" vertical="top" wrapText="1"/>
    </xf>
    <xf numFmtId="0" fontId="162" fillId="0" borderId="23" xfId="0" applyFont="1" applyBorder="1" applyAlignment="1">
      <alignment horizontal="left" vertical="center" wrapText="1"/>
    </xf>
    <xf numFmtId="0" fontId="162" fillId="0" borderId="0" xfId="0" applyFont="1" applyAlignment="1">
      <alignment horizontal="left" vertical="center" wrapText="1"/>
    </xf>
    <xf numFmtId="0" fontId="140" fillId="0" borderId="167" xfId="0" applyFont="1" applyBorder="1" applyAlignment="1">
      <alignment horizontal="center"/>
    </xf>
    <xf numFmtId="0" fontId="0" fillId="0" borderId="163" xfId="0" applyBorder="1" applyAlignment="1" applyProtection="1">
      <alignment vertical="top" wrapText="1"/>
      <protection locked="0"/>
    </xf>
    <xf numFmtId="0" fontId="0" fillId="0" borderId="156" xfId="0" applyBorder="1" applyAlignment="1" applyProtection="1">
      <alignment vertical="top" wrapText="1"/>
      <protection locked="0"/>
    </xf>
    <xf numFmtId="0" fontId="0" fillId="0" borderId="74" xfId="0" applyBorder="1" applyAlignment="1" applyProtection="1">
      <alignment vertical="top" wrapText="1"/>
      <protection locked="0"/>
    </xf>
    <xf numFmtId="0" fontId="6" fillId="0" borderId="0" xfId="0" applyFont="1" applyAlignment="1">
      <alignment horizontal="left" wrapText="1"/>
    </xf>
    <xf numFmtId="0" fontId="143" fillId="0" borderId="119" xfId="0" applyFont="1" applyBorder="1" applyAlignment="1">
      <alignment horizontal="center" vertical="center" wrapText="1"/>
    </xf>
    <xf numFmtId="0" fontId="26" fillId="0" borderId="47" xfId="0" applyFont="1" applyBorder="1" applyAlignment="1">
      <alignment horizontal="center"/>
    </xf>
    <xf numFmtId="0" fontId="26" fillId="0" borderId="12" xfId="0" applyFont="1" applyBorder="1" applyAlignment="1">
      <alignment horizontal="center"/>
    </xf>
    <xf numFmtId="0" fontId="26" fillId="0" borderId="32" xfId="0" applyFont="1" applyBorder="1" applyAlignment="1">
      <alignment horizontal="center"/>
    </xf>
    <xf numFmtId="0" fontId="24" fillId="0" borderId="148" xfId="53" applyFont="1" applyFill="1" applyBorder="1" applyAlignment="1" applyProtection="1">
      <alignment horizontal="center" vertical="center" wrapText="1"/>
      <protection/>
    </xf>
    <xf numFmtId="0" fontId="6" fillId="0" borderId="162" xfId="53" applyFont="1" applyFill="1" applyBorder="1" applyAlignment="1">
      <alignment wrapText="1"/>
      <protection/>
    </xf>
    <xf numFmtId="0" fontId="6" fillId="0" borderId="169" xfId="53" applyFont="1" applyFill="1" applyBorder="1" applyAlignment="1">
      <alignment wrapText="1"/>
      <protection/>
    </xf>
    <xf numFmtId="0" fontId="5" fillId="0" borderId="148" xfId="53" applyFont="1" applyBorder="1" applyAlignment="1" applyProtection="1">
      <alignment horizontal="center" vertical="center" wrapText="1"/>
      <protection/>
    </xf>
    <xf numFmtId="0" fontId="17" fillId="0" borderId="162" xfId="58" applyFont="1" applyBorder="1" applyAlignment="1">
      <alignment wrapText="1"/>
      <protection/>
    </xf>
    <xf numFmtId="0" fontId="17" fillId="0" borderId="169" xfId="58" applyFont="1" applyBorder="1" applyAlignment="1">
      <alignment wrapText="1"/>
      <protection/>
    </xf>
    <xf numFmtId="0" fontId="5" fillId="0" borderId="169" xfId="53" applyFont="1" applyBorder="1" applyAlignment="1" applyProtection="1">
      <alignment horizontal="center" vertical="center" wrapText="1"/>
      <protection/>
    </xf>
    <xf numFmtId="179" fontId="32" fillId="0" borderId="148" xfId="75" applyNumberFormat="1" applyFont="1" applyBorder="1" applyAlignment="1" applyProtection="1">
      <alignment horizontal="center" vertical="center" wrapText="1"/>
      <protection/>
    </xf>
    <xf numFmtId="0" fontId="163" fillId="0" borderId="169" xfId="62" applyFont="1" applyBorder="1" applyAlignment="1">
      <alignment horizontal="center" vertical="center" wrapText="1"/>
      <protection/>
    </xf>
    <xf numFmtId="179" fontId="5" fillId="0" borderId="148" xfId="75" applyNumberFormat="1" applyFont="1" applyBorder="1" applyAlignment="1" applyProtection="1">
      <alignment horizontal="center" vertical="center" wrapText="1"/>
      <protection/>
    </xf>
    <xf numFmtId="0" fontId="137" fillId="0" borderId="162" xfId="62" applyBorder="1" applyAlignment="1">
      <alignment horizontal="center" vertical="center" wrapText="1"/>
      <protection/>
    </xf>
    <xf numFmtId="0" fontId="137" fillId="0" borderId="169" xfId="62" applyBorder="1" applyAlignment="1">
      <alignment horizontal="center" vertical="center" wrapText="1"/>
      <protection/>
    </xf>
    <xf numFmtId="49" fontId="149" fillId="0" borderId="64" xfId="62" applyNumberFormat="1" applyFont="1" applyBorder="1" applyAlignment="1" applyProtection="1">
      <alignment horizontal="center" vertical="center" wrapText="1"/>
      <protection locked="0"/>
    </xf>
    <xf numFmtId="49" fontId="149" fillId="0" borderId="139" xfId="62" applyNumberFormat="1" applyFont="1" applyBorder="1" applyAlignment="1" applyProtection="1">
      <alignment horizontal="center" vertical="center" wrapText="1"/>
      <protection locked="0"/>
    </xf>
    <xf numFmtId="49" fontId="149" fillId="0" borderId="60" xfId="62" applyNumberFormat="1" applyFont="1" applyBorder="1" applyAlignment="1" applyProtection="1">
      <alignment horizontal="center" vertical="center" wrapText="1"/>
      <protection locked="0"/>
    </xf>
    <xf numFmtId="0" fontId="163" fillId="0" borderId="169" xfId="59" applyFont="1" applyBorder="1" applyAlignment="1">
      <alignment horizontal="center" vertical="center" wrapText="1"/>
      <protection/>
    </xf>
    <xf numFmtId="0" fontId="137" fillId="0" borderId="162" xfId="59" applyBorder="1" applyAlignment="1">
      <alignment horizontal="center" vertical="center" wrapText="1"/>
      <protection/>
    </xf>
    <xf numFmtId="0" fontId="137" fillId="0" borderId="169" xfId="59" applyBorder="1" applyAlignment="1">
      <alignment horizontal="center" vertical="center" wrapText="1"/>
      <protection/>
    </xf>
    <xf numFmtId="0" fontId="0" fillId="0" borderId="0" xfId="0" applyAlignment="1" applyProtection="1">
      <alignment/>
      <protection/>
    </xf>
    <xf numFmtId="0" fontId="164" fillId="0" borderId="119" xfId="0" applyFont="1" applyBorder="1" applyAlignment="1" applyProtection="1">
      <alignment horizontal="right" vertical="top" wrapText="1"/>
      <protection/>
    </xf>
    <xf numFmtId="0" fontId="165" fillId="0" borderId="119" xfId="0" applyFont="1" applyBorder="1" applyAlignment="1" applyProtection="1">
      <alignment horizontal="right"/>
      <protection/>
    </xf>
    <xf numFmtId="3" fontId="17" fillId="0" borderId="146" xfId="0" applyNumberFormat="1" applyFont="1" applyFill="1" applyBorder="1" applyAlignment="1" applyProtection="1">
      <alignment/>
      <protection locked="0"/>
    </xf>
    <xf numFmtId="3" fontId="17" fillId="0" borderId="58" xfId="0" applyNumberFormat="1" applyFont="1" applyFill="1" applyBorder="1" applyAlignment="1" applyProtection="1">
      <alignment/>
      <protection locked="0"/>
    </xf>
    <xf numFmtId="0" fontId="17" fillId="0" borderId="147" xfId="0" applyNumberFormat="1" applyFont="1" applyFill="1" applyBorder="1" applyAlignment="1" applyProtection="1">
      <alignment/>
      <protection locked="0"/>
    </xf>
    <xf numFmtId="0" fontId="17" fillId="0" borderId="170" xfId="0" applyNumberFormat="1" applyFont="1" applyFill="1" applyBorder="1" applyAlignment="1" applyProtection="1">
      <alignment/>
      <protection locked="0"/>
    </xf>
    <xf numFmtId="0" fontId="8" fillId="0" borderId="64" xfId="0" applyFont="1" applyBorder="1" applyAlignment="1">
      <alignment horizontal="center"/>
    </xf>
    <xf numFmtId="0" fontId="8" fillId="0" borderId="139" xfId="0" applyFont="1" applyBorder="1" applyAlignment="1">
      <alignment horizontal="center"/>
    </xf>
    <xf numFmtId="0" fontId="8" fillId="0" borderId="60" xfId="0" applyFont="1" applyBorder="1" applyAlignment="1">
      <alignment horizontal="center"/>
    </xf>
    <xf numFmtId="0" fontId="25" fillId="0" borderId="0" xfId="0" applyFont="1" applyBorder="1" applyAlignment="1">
      <alignment horizontal="left" vertical="center" wrapText="1"/>
    </xf>
    <xf numFmtId="0" fontId="8" fillId="0" borderId="64" xfId="0" applyFont="1" applyBorder="1" applyAlignment="1">
      <alignment horizontal="center" wrapText="1"/>
    </xf>
    <xf numFmtId="0" fontId="8" fillId="0" borderId="139" xfId="0" applyFont="1" applyBorder="1" applyAlignment="1">
      <alignment horizontal="center" wrapText="1"/>
    </xf>
    <xf numFmtId="0" fontId="8" fillId="0" borderId="60" xfId="0" applyFont="1" applyBorder="1" applyAlignment="1">
      <alignment horizontal="center" wrapText="1"/>
    </xf>
    <xf numFmtId="0" fontId="8" fillId="0" borderId="64" xfId="0" applyFont="1" applyBorder="1" applyAlignment="1">
      <alignment horizontal="center"/>
    </xf>
    <xf numFmtId="0" fontId="8" fillId="0" borderId="139" xfId="0" applyFont="1" applyBorder="1" applyAlignment="1">
      <alignment horizontal="center"/>
    </xf>
    <xf numFmtId="0" fontId="8" fillId="0" borderId="60" xfId="0" applyFont="1" applyBorder="1" applyAlignment="1">
      <alignment horizontal="center"/>
    </xf>
    <xf numFmtId="0" fontId="50" fillId="0" borderId="0" xfId="0" applyFont="1" applyAlignment="1">
      <alignment horizontal="center" vertical="center" wrapText="1"/>
    </xf>
    <xf numFmtId="0" fontId="22" fillId="0" borderId="166" xfId="0" applyFont="1" applyBorder="1" applyAlignment="1">
      <alignment horizontal="left" wrapText="1"/>
    </xf>
    <xf numFmtId="0" fontId="22" fillId="0" borderId="167" xfId="0" applyFont="1" applyBorder="1" applyAlignment="1">
      <alignment horizontal="left" wrapText="1"/>
    </xf>
    <xf numFmtId="0" fontId="22" fillId="0" borderId="105" xfId="0" applyFont="1" applyBorder="1" applyAlignment="1">
      <alignment horizontal="left" wrapText="1"/>
    </xf>
    <xf numFmtId="10" fontId="6" fillId="0" borderId="171" xfId="85" applyNumberFormat="1" applyFont="1" applyBorder="1" applyAlignment="1">
      <alignment horizontal="center" vertical="center" wrapText="1"/>
    </xf>
    <xf numFmtId="10" fontId="6" fillId="0" borderId="162" xfId="85" applyNumberFormat="1" applyFont="1" applyBorder="1" applyAlignment="1">
      <alignment horizontal="center" vertical="center" wrapText="1"/>
    </xf>
    <xf numFmtId="10" fontId="6" fillId="0" borderId="169" xfId="85" applyNumberFormat="1" applyFont="1" applyBorder="1" applyAlignment="1">
      <alignment horizontal="center" vertical="center" wrapText="1"/>
    </xf>
    <xf numFmtId="0" fontId="14" fillId="0" borderId="163" xfId="0" applyFont="1" applyBorder="1" applyAlignment="1">
      <alignment horizontal="right"/>
    </xf>
    <xf numFmtId="0" fontId="14" fillId="0" borderId="156" xfId="0" applyFont="1" applyBorder="1" applyAlignment="1">
      <alignment horizontal="right"/>
    </xf>
    <xf numFmtId="0" fontId="14" fillId="0" borderId="164" xfId="0" applyFont="1" applyBorder="1" applyAlignment="1">
      <alignment horizontal="right"/>
    </xf>
    <xf numFmtId="0" fontId="22" fillId="0" borderId="166" xfId="0" applyFont="1" applyBorder="1" applyAlignment="1">
      <alignment horizontal="left" vertical="top" wrapText="1"/>
    </xf>
    <xf numFmtId="0" fontId="22" fillId="0" borderId="167" xfId="0" applyFont="1" applyBorder="1" applyAlignment="1">
      <alignment horizontal="left" vertical="top" wrapText="1"/>
    </xf>
    <xf numFmtId="0" fontId="22" fillId="0" borderId="105" xfId="0" applyFont="1" applyBorder="1" applyAlignment="1">
      <alignment horizontal="left" vertical="top" wrapText="1"/>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16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166" xfId="0" applyFont="1" applyBorder="1" applyAlignment="1">
      <alignment horizontal="center" vertical="center" wrapText="1"/>
    </xf>
    <xf numFmtId="0" fontId="6" fillId="0" borderId="167"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0" borderId="105" xfId="0" applyFont="1" applyBorder="1" applyAlignment="1">
      <alignment horizontal="center" vertical="center"/>
    </xf>
    <xf numFmtId="0" fontId="0" fillId="0" borderId="90" xfId="0" applyFont="1" applyBorder="1" applyAlignment="1">
      <alignment horizontal="center" vertical="center"/>
    </xf>
    <xf numFmtId="0" fontId="0" fillId="0" borderId="79"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119" xfId="0" applyFont="1" applyBorder="1" applyAlignment="1">
      <alignment horizontal="center" vertical="center"/>
    </xf>
    <xf numFmtId="0" fontId="0" fillId="0" borderId="160" xfId="0" applyFont="1" applyBorder="1" applyAlignment="1">
      <alignment horizontal="center" vertical="center"/>
    </xf>
    <xf numFmtId="0" fontId="6" fillId="0" borderId="167" xfId="0" applyFont="1" applyFill="1" applyBorder="1" applyAlignment="1">
      <alignment horizontal="center" vertical="center"/>
    </xf>
    <xf numFmtId="0" fontId="6" fillId="0" borderId="105" xfId="0" applyFont="1" applyFill="1" applyBorder="1" applyAlignment="1">
      <alignment horizontal="center" vertical="center"/>
    </xf>
    <xf numFmtId="3" fontId="33" fillId="0" borderId="153" xfId="0" applyNumberFormat="1" applyFont="1" applyBorder="1" applyAlignment="1">
      <alignment horizontal="center"/>
    </xf>
    <xf numFmtId="0" fontId="0" fillId="0" borderId="167" xfId="0" applyFont="1" applyBorder="1" applyAlignment="1">
      <alignment/>
    </xf>
    <xf numFmtId="0" fontId="0" fillId="0" borderId="105" xfId="0" applyFont="1" applyBorder="1" applyAlignment="1">
      <alignment/>
    </xf>
    <xf numFmtId="0" fontId="14" fillId="0" borderId="166" xfId="0" applyFont="1" applyFill="1" applyBorder="1" applyAlignment="1">
      <alignment horizontal="center" vertical="center" wrapText="1"/>
    </xf>
    <xf numFmtId="0" fontId="14" fillId="0" borderId="167"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0" fillId="0" borderId="0" xfId="0" applyFont="1" applyBorder="1" applyAlignment="1" applyProtection="1">
      <alignment horizontal="center" vertical="top" wrapText="1"/>
      <protection/>
    </xf>
    <xf numFmtId="0" fontId="96" fillId="0" borderId="0" xfId="0" applyFont="1" applyBorder="1" applyAlignment="1" applyProtection="1">
      <alignment horizontal="center" vertical="top" wrapText="1"/>
      <protection/>
    </xf>
    <xf numFmtId="0" fontId="13" fillId="0" borderId="0" xfId="0" applyFont="1" applyAlignment="1">
      <alignment horizontal="left" wrapText="1"/>
    </xf>
    <xf numFmtId="0" fontId="22" fillId="24" borderId="10" xfId="0" applyFont="1" applyFill="1" applyBorder="1" applyAlignment="1">
      <alignment horizontal="center" vertical="center" wrapText="1"/>
    </xf>
    <xf numFmtId="0" fontId="22" fillId="24" borderId="90" xfId="0" applyFont="1" applyFill="1" applyBorder="1" applyAlignment="1">
      <alignment horizontal="center" vertical="center" wrapText="1"/>
    </xf>
    <xf numFmtId="0" fontId="22" fillId="24" borderId="79" xfId="0" applyFont="1" applyFill="1" applyBorder="1" applyAlignment="1">
      <alignment horizontal="center" vertical="center" wrapText="1"/>
    </xf>
    <xf numFmtId="0" fontId="22" fillId="24" borderId="100" xfId="0" applyFont="1" applyFill="1" applyBorder="1" applyAlignment="1">
      <alignment horizontal="center" vertical="center" wrapText="1"/>
    </xf>
    <xf numFmtId="0" fontId="22" fillId="24" borderId="146" xfId="0" applyFont="1" applyFill="1" applyBorder="1" applyAlignment="1">
      <alignment horizontal="center" vertical="center" wrapText="1"/>
    </xf>
    <xf numFmtId="0" fontId="22" fillId="24" borderId="147" xfId="0" applyFont="1" applyFill="1" applyBorder="1" applyAlignment="1">
      <alignment horizontal="center" vertical="center" wrapText="1"/>
    </xf>
    <xf numFmtId="0" fontId="22" fillId="0" borderId="81" xfId="0" applyFont="1" applyBorder="1" applyAlignment="1">
      <alignment horizontal="center" wrapText="1"/>
    </xf>
  </cellXfs>
  <cellStyles count="8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Logico" xfId="46"/>
    <cellStyle name="Comma" xfId="47"/>
    <cellStyle name="Migliaia (0)_3tabella15" xfId="48"/>
    <cellStyle name="Comma [0]" xfId="49"/>
    <cellStyle name="Migliaia 2" xfId="50"/>
    <cellStyle name="Migliaia 2 2" xfId="51"/>
    <cellStyle name="Neutrale" xfId="52"/>
    <cellStyle name="Normale 2" xfId="53"/>
    <cellStyle name="Normale 2 2" xfId="54"/>
    <cellStyle name="Normale 2 2 2" xfId="55"/>
    <cellStyle name="Normale 2 3" xfId="56"/>
    <cellStyle name="Normale 2 4" xfId="57"/>
    <cellStyle name="Normale 3" xfId="58"/>
    <cellStyle name="Normale 3 2" xfId="59"/>
    <cellStyle name="Normale 3 3" xfId="60"/>
    <cellStyle name="Normale 3 4" xfId="61"/>
    <cellStyle name="Normale 4" xfId="62"/>
    <cellStyle name="Normale 4 2" xfId="63"/>
    <cellStyle name="Normale 5" xfId="64"/>
    <cellStyle name="Normale 5 2" xfId="65"/>
    <cellStyle name="Normale 5 2 2" xfId="66"/>
    <cellStyle name="Normale 6" xfId="67"/>
    <cellStyle name="Normale 7" xfId="68"/>
    <cellStyle name="Normale 8" xfId="69"/>
    <cellStyle name="Normale 9" xfId="70"/>
    <cellStyle name="Normale_ENTI LOCALI  2000" xfId="71"/>
    <cellStyle name="Normale_MINISTERI" xfId="72"/>
    <cellStyle name="Normale_modello si2 raln_MODIFICATO_ALESSIO" xfId="73"/>
    <cellStyle name="Normale_PRINFEL98" xfId="74"/>
    <cellStyle name="Normale_PRINFEL98_modello si2 raln_MODIFICATO_ALESSIO 2" xfId="75"/>
    <cellStyle name="Normale_Prospetto informativo 2001" xfId="76"/>
    <cellStyle name="Normale_tabella 4" xfId="77"/>
    <cellStyle name="Normale_tabella 5" xfId="78"/>
    <cellStyle name="Normale_tabella 6" xfId="79"/>
    <cellStyle name="Normale_tabella 7" xfId="80"/>
    <cellStyle name="Normale_tabella 8" xfId="81"/>
    <cellStyle name="Normale_tabella 9" xfId="82"/>
    <cellStyle name="Nota" xfId="83"/>
    <cellStyle name="Output" xfId="84"/>
    <cellStyle name="Percent" xfId="85"/>
    <cellStyle name="Percentuale 2" xfId="86"/>
    <cellStyle name="Percentuale 2 2" xfId="87"/>
    <cellStyle name="Testo avviso" xfId="88"/>
    <cellStyle name="Testo descrittivo" xfId="89"/>
    <cellStyle name="Titolo" xfId="90"/>
    <cellStyle name="Titolo 1" xfId="91"/>
    <cellStyle name="Titolo 2" xfId="92"/>
    <cellStyle name="Titolo 3" xfId="93"/>
    <cellStyle name="Titolo 4" xfId="94"/>
    <cellStyle name="Totale" xfId="95"/>
    <cellStyle name="Valore non valido" xfId="96"/>
    <cellStyle name="Valore valido" xfId="97"/>
    <cellStyle name="Currency" xfId="98"/>
    <cellStyle name="Valuta (0)_3tabella15" xfId="99"/>
    <cellStyle name="Currency [0]" xfId="100"/>
  </cellStyles>
  <dxfs count="39">
    <dxf>
      <font>
        <color rgb="FFFF0000"/>
      </font>
    </dxf>
    <dxf>
      <font>
        <color rgb="FFFF0000"/>
      </font>
    </dxf>
    <dxf>
      <font>
        <color rgb="FFFF0000"/>
      </font>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025"/>
          <c:w val="0.999"/>
          <c:h val="0.659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SI_1!$B$186:$B$204</c:f>
              <c:strCache/>
            </c:strRef>
          </c:cat>
          <c:val>
            <c:numRef>
              <c:f>SI_1!$C$186:$C$204</c:f>
              <c:numCache/>
            </c:numRef>
          </c:val>
        </c:ser>
        <c:axId val="829020"/>
        <c:axId val="7461181"/>
      </c:barChart>
      <c:catAx>
        <c:axId val="8290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7461181"/>
        <c:crossesAt val="0"/>
        <c:auto val="1"/>
        <c:lblOffset val="100"/>
        <c:tickLblSkip val="1"/>
        <c:noMultiLvlLbl val="0"/>
      </c:catAx>
      <c:valAx>
        <c:axId val="7461181"/>
        <c:scaling>
          <c:orientation val="minMax"/>
          <c:max val="1"/>
        </c:scaling>
        <c:axPos val="l"/>
        <c:delete val="1"/>
        <c:majorTickMark val="out"/>
        <c:minorTickMark val="none"/>
        <c:tickLblPos val="nextTo"/>
        <c:crossAx val="829020"/>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
          <c:w val="0.98075"/>
          <c:h val="0.8"/>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SI_1!$E$186:$E$208</c:f>
              <c:strCache/>
            </c:strRef>
          </c:cat>
          <c:val>
            <c:numRef>
              <c:f>SI_1!$F$186:$F$208</c:f>
              <c:numCache/>
            </c:numRef>
          </c:val>
        </c:ser>
        <c:axId val="41766"/>
        <c:axId val="375895"/>
      </c:barChart>
      <c:catAx>
        <c:axId val="41766"/>
        <c:scaling>
          <c:orientation val="minMax"/>
        </c:scaling>
        <c:axPos val="b"/>
        <c:delete val="0"/>
        <c:numFmt formatCode="General" sourceLinked="1"/>
        <c:majorTickMark val="out"/>
        <c:minorTickMark val="none"/>
        <c:tickLblPos val="nextTo"/>
        <c:spPr>
          <a:ln w="3175">
            <a:noFill/>
          </a:ln>
        </c:spPr>
        <c:crossAx val="375895"/>
        <c:crosses val="autoZero"/>
        <c:auto val="1"/>
        <c:lblOffset val="100"/>
        <c:tickLblSkip val="1"/>
        <c:noMultiLvlLbl val="0"/>
      </c:catAx>
      <c:valAx>
        <c:axId val="375895"/>
        <c:scaling>
          <c:orientation val="minMax"/>
        </c:scaling>
        <c:axPos val="l"/>
        <c:delete val="1"/>
        <c:majorTickMark val="out"/>
        <c:minorTickMark val="none"/>
        <c:tickLblPos val="nextTo"/>
        <c:crossAx val="4176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7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21021675"/>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21021675"/>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10</xdr:col>
      <xdr:colOff>9525</xdr:colOff>
      <xdr:row>184</xdr:row>
      <xdr:rowOff>266700</xdr:rowOff>
    </xdr:to>
    <xdr:graphicFrame>
      <xdr:nvGraphicFramePr>
        <xdr:cNvPr id="5" name="Chart 20"/>
        <xdr:cNvGraphicFramePr/>
      </xdr:nvGraphicFramePr>
      <xdr:xfrm>
        <a:off x="371475" y="22164675"/>
        <a:ext cx="9906000" cy="11430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1390650</xdr:colOff>
      <xdr:row>0</xdr:row>
      <xdr:rowOff>533400</xdr:rowOff>
    </xdr:to>
    <xdr:sp>
      <xdr:nvSpPr>
        <xdr:cNvPr id="6" name="Testo 1"/>
        <xdr:cNvSpPr>
          <a:spLocks/>
        </xdr:cNvSpPr>
      </xdr:nvSpPr>
      <xdr:spPr>
        <a:xfrm>
          <a:off x="361950" y="66675"/>
          <a:ext cx="9810750"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247650</xdr:colOff>
      <xdr:row>1</xdr:row>
      <xdr:rowOff>295275</xdr:rowOff>
    </xdr:to>
    <xdr:sp>
      <xdr:nvSpPr>
        <xdr:cNvPr id="1" name="Testo 13"/>
        <xdr:cNvSpPr txBox="1">
          <a:spLocks noChangeArrowheads="1"/>
        </xdr:cNvSpPr>
      </xdr:nvSpPr>
      <xdr:spPr>
        <a:xfrm>
          <a:off x="0" y="600075"/>
          <a:ext cx="72771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009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5342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26193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3635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31</xdr:col>
      <xdr:colOff>571500</xdr:colOff>
      <xdr:row>1</xdr:row>
      <xdr:rowOff>285750</xdr:rowOff>
    </xdr:to>
    <xdr:sp>
      <xdr:nvSpPr>
        <xdr:cNvPr id="1" name="Testo 3"/>
        <xdr:cNvSpPr txBox="1">
          <a:spLocks noChangeArrowheads="1"/>
        </xdr:cNvSpPr>
      </xdr:nvSpPr>
      <xdr:spPr>
        <a:xfrm>
          <a:off x="0" y="581025"/>
          <a:ext cx="64770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31</xdr:col>
      <xdr:colOff>0</xdr:colOff>
      <xdr:row>1</xdr:row>
      <xdr:rowOff>276225</xdr:rowOff>
    </xdr:to>
    <xdr:sp>
      <xdr:nvSpPr>
        <xdr:cNvPr id="1" name="Testo 3"/>
        <xdr:cNvSpPr txBox="1">
          <a:spLocks noChangeArrowheads="1"/>
        </xdr:cNvSpPr>
      </xdr:nvSpPr>
      <xdr:spPr>
        <a:xfrm>
          <a:off x="0" y="457200"/>
          <a:ext cx="74866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32</xdr:col>
      <xdr:colOff>28575</xdr:colOff>
      <xdr:row>1</xdr:row>
      <xdr:rowOff>276225</xdr:rowOff>
    </xdr:to>
    <xdr:sp>
      <xdr:nvSpPr>
        <xdr:cNvPr id="1" name="Testo 3"/>
        <xdr:cNvSpPr txBox="1">
          <a:spLocks noChangeArrowheads="1"/>
        </xdr:cNvSpPr>
      </xdr:nvSpPr>
      <xdr:spPr>
        <a:xfrm>
          <a:off x="0" y="504825"/>
          <a:ext cx="68008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0</xdr:colOff>
      <xdr:row>1</xdr:row>
      <xdr:rowOff>409575</xdr:rowOff>
    </xdr:to>
    <xdr:sp>
      <xdr:nvSpPr>
        <xdr:cNvPr id="1" name="Testo 3"/>
        <xdr:cNvSpPr txBox="1">
          <a:spLocks noChangeArrowheads="1"/>
        </xdr:cNvSpPr>
      </xdr:nvSpPr>
      <xdr:spPr>
        <a:xfrm>
          <a:off x="0" y="552450"/>
          <a:ext cx="5572125" cy="4095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1^ FASCIA</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0</xdr:colOff>
      <xdr:row>1</xdr:row>
      <xdr:rowOff>419100</xdr:rowOff>
    </xdr:to>
    <xdr:sp>
      <xdr:nvSpPr>
        <xdr:cNvPr id="1" name="Testo 3"/>
        <xdr:cNvSpPr txBox="1">
          <a:spLocks noChangeArrowheads="1"/>
        </xdr:cNvSpPr>
      </xdr:nvSpPr>
      <xdr:spPr>
        <a:xfrm>
          <a:off x="0" y="581025"/>
          <a:ext cx="5572125" cy="3905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FONDI PER IL TRATTAMENTO ACCESSORIO
</a:t>
          </a:r>
          <a:r>
            <a:rPr lang="en-US" cap="none" sz="1000" b="1" i="0" u="none" baseline="0">
              <a:solidFill>
                <a:srgbClr val="000000"/>
              </a:solidFill>
              <a:latin typeface="Arial"/>
              <a:ea typeface="Arial"/>
              <a:cs typeface="Arial"/>
            </a:rPr>
            <a:t>MACROCATEGORIA:     DIRIGENTI DI 2^ FASCIA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6</xdr:col>
      <xdr:colOff>1219200</xdr:colOff>
      <xdr:row>0</xdr:row>
      <xdr:rowOff>609600</xdr:rowOff>
    </xdr:to>
    <xdr:sp>
      <xdr:nvSpPr>
        <xdr:cNvPr id="1" name="Testo 1"/>
        <xdr:cNvSpPr>
          <a:spLocks/>
        </xdr:cNvSpPr>
      </xdr:nvSpPr>
      <xdr:spPr>
        <a:xfrm>
          <a:off x="400050" y="104775"/>
          <a:ext cx="8820150" cy="5048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 APPENDICE GESTIONE DATI CO.CO.CO.
</a:t>
          </a:r>
          <a:r>
            <a:rPr lang="en-US" cap="none" sz="1800" b="1" i="0" u="none" baseline="0">
              <a:solidFill>
                <a:srgbClr val="000000"/>
              </a:solidFill>
            </a:rPr>
            <a:t>
</a:t>
          </a:r>
        </a:p>
      </xdr:txBody>
    </xdr:sp>
    <xdr:clientData/>
  </xdr:twoCellAnchor>
  <xdr:twoCellAnchor>
    <xdr:from>
      <xdr:col>6</xdr:col>
      <xdr:colOff>0</xdr:colOff>
      <xdr:row>3</xdr:row>
      <xdr:rowOff>0</xdr:rowOff>
    </xdr:from>
    <xdr:to>
      <xdr:col>6</xdr:col>
      <xdr:colOff>0</xdr:colOff>
      <xdr:row>3</xdr:row>
      <xdr:rowOff>0</xdr:rowOff>
    </xdr:to>
    <xdr:sp fLocksText="0">
      <xdr:nvSpPr>
        <xdr:cNvPr id="2" name="Text Box 5"/>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twoCellAnchor>
    <xdr:from>
      <xdr:col>6</xdr:col>
      <xdr:colOff>0</xdr:colOff>
      <xdr:row>3</xdr:row>
      <xdr:rowOff>0</xdr:rowOff>
    </xdr:from>
    <xdr:to>
      <xdr:col>6</xdr:col>
      <xdr:colOff>0</xdr:colOff>
      <xdr:row>3</xdr:row>
      <xdr:rowOff>0</xdr:rowOff>
    </xdr:to>
    <xdr:sp fLocksText="0">
      <xdr:nvSpPr>
        <xdr:cNvPr id="3" name="Text Box 7"/>
        <xdr:cNvSpPr txBox="1">
          <a:spLocks noChangeArrowheads="1"/>
        </xdr:cNvSpPr>
      </xdr:nvSpPr>
      <xdr:spPr>
        <a:xfrm>
          <a:off x="8001000" y="1724025"/>
          <a:ext cx="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xdr:col>
      <xdr:colOff>0</xdr:colOff>
      <xdr:row>1</xdr:row>
      <xdr:rowOff>419100</xdr:rowOff>
    </xdr:to>
    <xdr:sp>
      <xdr:nvSpPr>
        <xdr:cNvPr id="1" name="Testo 3"/>
        <xdr:cNvSpPr txBox="1">
          <a:spLocks noChangeArrowheads="1"/>
        </xdr:cNvSpPr>
      </xdr:nvSpPr>
      <xdr:spPr>
        <a:xfrm>
          <a:off x="0" y="581025"/>
          <a:ext cx="5572125" cy="3905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FONDI PER IL TRATTAMENTO ACCESSORIO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MACROCATEGORIA: PERSONALE NON DIRIGENTE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8924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8924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36588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36588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4580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4580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581025</xdr:colOff>
      <xdr:row>1</xdr:row>
      <xdr:rowOff>276225</xdr:rowOff>
    </xdr:to>
    <xdr:sp>
      <xdr:nvSpPr>
        <xdr:cNvPr id="1" name="Testo 9"/>
        <xdr:cNvSpPr txBox="1">
          <a:spLocks noChangeArrowheads="1"/>
        </xdr:cNvSpPr>
      </xdr:nvSpPr>
      <xdr:spPr>
        <a:xfrm>
          <a:off x="9525" y="342900"/>
          <a:ext cx="582930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30</xdr:col>
      <xdr:colOff>85725</xdr:colOff>
      <xdr:row>1</xdr:row>
      <xdr:rowOff>295275</xdr:rowOff>
    </xdr:to>
    <xdr:sp>
      <xdr:nvSpPr>
        <xdr:cNvPr id="1" name="Testo 9"/>
        <xdr:cNvSpPr txBox="1">
          <a:spLocks noChangeArrowheads="1"/>
        </xdr:cNvSpPr>
      </xdr:nvSpPr>
      <xdr:spPr>
        <a:xfrm>
          <a:off x="0" y="590550"/>
          <a:ext cx="45243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 </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Personale con contratto o modalità di lavoro flessibile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11</xdr:col>
      <xdr:colOff>0</xdr:colOff>
      <xdr:row>3</xdr:row>
      <xdr:rowOff>133350</xdr:rowOff>
    </xdr:to>
    <xdr:sp>
      <xdr:nvSpPr>
        <xdr:cNvPr id="1" name="Testo 9"/>
        <xdr:cNvSpPr txBox="1">
          <a:spLocks noChangeArrowheads="1"/>
        </xdr:cNvSpPr>
      </xdr:nvSpPr>
      <xdr:spPr>
        <a:xfrm>
          <a:off x="361950" y="590550"/>
          <a:ext cx="8610600" cy="2667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2A</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Distribuzione del personale a tempo determinato e co.co.co. per anzianità di rapporto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581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979170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66960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2006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rattazione%20integrativa\_Elabo_tavole15\Kit%20testati%20e%20definitivi\2014Kit%20testati%20e%20definitivi\PCMD_PRESIDENZA_CONSIGLIO_MINISTR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7\KIT%202017\In%20Lavorazione\1%20-%20Per%20invio%20a%20BEPPE\KIT%20in%20lavorazione\RALN_CAMPIO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6\KIT%202016\MATERIALE%20e%20ISTRUZIONI\Cananzi\STEFANO%20TIZIANO\KIT%20Puliti%20da%20mandare%20a%20Gianluca\2017-05-11_MN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15(3)"/>
      <sheetName val="Tabella Riconciliazione"/>
      <sheetName val="Valori Medi"/>
      <sheetName val="Squadratura 1"/>
      <sheetName val="Squadratura 2"/>
      <sheetName val="Squadratura 3"/>
      <sheetName val="Squadratura 4"/>
      <sheetName val="Incongruenza 1"/>
      <sheetName val="Incongruenza 2"/>
      <sheetName val="Incongruenza 3"/>
      <sheetName val="Incongruenza 4 e controlli t14"/>
      <sheetName val="Incongruenza 5"/>
      <sheetName val="Incongruenza 6"/>
      <sheetName val="Incongruenza 7"/>
      <sheetName val="Incongruenza 8"/>
      <sheetName val="Incongruenza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5(1)"/>
      <sheetName val="t15(2)"/>
      <sheetName val="t15(3)"/>
      <sheetName val="SICI(1)"/>
      <sheetName val="SICI(2)"/>
      <sheetName val="SI_2(1)"/>
      <sheetName val="SI_2(2)"/>
      <sheetName val="Domande"/>
      <sheetName val="t1"/>
      <sheetName val="t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30"/>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82" customWidth="1"/>
    <col min="2" max="2" width="25.83203125" style="380" customWidth="1"/>
    <col min="3" max="3" width="31" style="380" customWidth="1"/>
    <col min="4" max="4" width="20.5" style="380" customWidth="1"/>
    <col min="5" max="5" width="40.66015625" style="380" customWidth="1"/>
    <col min="6" max="6" width="29" style="380" customWidth="1"/>
    <col min="7" max="7" width="26" style="380" customWidth="1"/>
    <col min="8" max="10" width="5.33203125" style="358" hidden="1" customWidth="1"/>
    <col min="11" max="11" width="38.83203125" style="358" customWidth="1"/>
    <col min="12" max="16384" width="6.33203125" style="358" customWidth="1"/>
  </cols>
  <sheetData>
    <row r="1" ht="57.75" customHeight="1">
      <c r="A1" s="504" t="s">
        <v>301</v>
      </c>
    </row>
    <row r="2" spans="1:7" s="359" customFormat="1" ht="20.25" customHeight="1">
      <c r="A2" s="505" t="s">
        <v>437</v>
      </c>
      <c r="B2" s="381"/>
      <c r="C2" s="1262"/>
      <c r="D2" s="1262"/>
      <c r="E2" s="1262"/>
      <c r="F2" s="1262"/>
      <c r="G2" s="381"/>
    </row>
    <row r="3" spans="1:7" s="359" customFormat="1" ht="27" customHeight="1">
      <c r="A3" s="407"/>
      <c r="B3" s="488"/>
      <c r="C3" s="1263" t="str">
        <f>'t1'!A1</f>
        <v>PRESIDENZA DEL CONSIGLIO DEI MINISTRI - anno 2019</v>
      </c>
      <c r="D3" s="1263"/>
      <c r="E3" s="1263"/>
      <c r="F3" s="1263"/>
      <c r="G3" s="381"/>
    </row>
    <row r="4" spans="3:8" ht="12.75">
      <c r="C4" s="383"/>
      <c r="D4" s="383"/>
      <c r="E4" s="383"/>
      <c r="F4" s="383"/>
      <c r="H4" s="360"/>
    </row>
    <row r="5" spans="5:8" ht="12.75">
      <c r="E5" s="382"/>
      <c r="H5" s="360"/>
    </row>
    <row r="6" spans="2:7" ht="18" customHeight="1">
      <c r="B6" s="1257" t="s">
        <v>351</v>
      </c>
      <c r="C6" s="1258"/>
      <c r="D6" s="1258"/>
      <c r="E6" s="1258"/>
      <c r="F6" s="1258"/>
      <c r="G6" s="1259"/>
    </row>
    <row r="7" spans="2:7" ht="6" customHeight="1">
      <c r="B7" s="741"/>
      <c r="C7" s="741"/>
      <c r="D7" s="741"/>
      <c r="E7" s="741"/>
      <c r="F7" s="741"/>
      <c r="G7" s="741"/>
    </row>
    <row r="8" spans="1:7" ht="19.5" customHeight="1" hidden="1">
      <c r="A8" s="408"/>
      <c r="B8" s="741" t="s">
        <v>798</v>
      </c>
      <c r="C8" s="741"/>
      <c r="D8" s="1098"/>
      <c r="E8" s="1246"/>
      <c r="F8" s="1247"/>
      <c r="G8" s="1248"/>
    </row>
    <row r="9" spans="1:11" ht="28.5" customHeight="1" hidden="1">
      <c r="A9" s="408" t="s">
        <v>799</v>
      </c>
      <c r="B9" s="747" t="s">
        <v>800</v>
      </c>
      <c r="C9" s="747"/>
      <c r="D9" s="1098"/>
      <c r="E9" s="1264"/>
      <c r="F9" s="1265"/>
      <c r="G9" s="1266"/>
      <c r="K9" s="506" t="str">
        <f>IF(LEN(E9)=0,"E' NECESSARIO INSERIRE IL CODICE FISCALE DELL'ENTE","")</f>
        <v>E' NECESSARIO INSERIRE IL CODICE FISCALE DELL'ENTE</v>
      </c>
    </row>
    <row r="10" spans="1:11" ht="28.5" customHeight="1">
      <c r="A10" s="408"/>
      <c r="B10" s="747" t="s">
        <v>266</v>
      </c>
      <c r="C10" s="747"/>
      <c r="D10" s="1098"/>
      <c r="E10" s="1246"/>
      <c r="F10" s="1247"/>
      <c r="G10" s="1248"/>
      <c r="K10" s="506"/>
    </row>
    <row r="11" spans="1:11" ht="28.5" customHeight="1">
      <c r="A11" s="408"/>
      <c r="B11" s="747" t="s">
        <v>267</v>
      </c>
      <c r="C11" s="747"/>
      <c r="D11" s="1098"/>
      <c r="E11" s="1246"/>
      <c r="F11" s="1247"/>
      <c r="G11" s="1248"/>
      <c r="K11" s="506"/>
    </row>
    <row r="12" spans="1:11" ht="28.5" customHeight="1">
      <c r="A12" s="408"/>
      <c r="B12" s="747" t="s">
        <v>268</v>
      </c>
      <c r="C12" s="747"/>
      <c r="D12" s="1098"/>
      <c r="E12" s="1249"/>
      <c r="F12" s="1250"/>
      <c r="G12" s="1251"/>
      <c r="K12" s="506"/>
    </row>
    <row r="13" spans="1:11" ht="28.5" customHeight="1" hidden="1">
      <c r="A13" s="408" t="s">
        <v>799</v>
      </c>
      <c r="B13" s="747" t="s">
        <v>801</v>
      </c>
      <c r="C13" s="1097"/>
      <c r="D13" s="672"/>
      <c r="E13" s="1099"/>
      <c r="F13" s="1100"/>
      <c r="G13" s="1101"/>
      <c r="H13" s="1102"/>
      <c r="I13" s="1103"/>
      <c r="J13" s="578"/>
      <c r="K13" s="1104" t="str">
        <f>IF(AND(LEN(C13)&gt;0,LEN(D13)&gt;0,LEN(E13)&gt;0,LEN(F13)&gt;0,LEN(G13)&gt;0),"","E' NECESSARIO COMPILARE TUTTI I DATI DELL'INDIRIZZO")</f>
        <v>E' NECESSARIO COMPILARE TUTTI I DATI DELL'INDIRIZZO</v>
      </c>
    </row>
    <row r="14" spans="1:7" s="1108" customFormat="1" ht="20.25" customHeight="1" hidden="1">
      <c r="A14" s="408"/>
      <c r="B14" s="1105"/>
      <c r="C14" s="1106" t="s">
        <v>802</v>
      </c>
      <c r="D14" s="1107" t="s">
        <v>803</v>
      </c>
      <c r="E14" s="1106" t="s">
        <v>804</v>
      </c>
      <c r="F14" s="1106" t="s">
        <v>805</v>
      </c>
      <c r="G14" s="1106"/>
    </row>
    <row r="15" spans="1:7" s="1110" customFormat="1" ht="28.5" customHeight="1">
      <c r="A15" s="741"/>
      <c r="B15" s="747" t="s">
        <v>55</v>
      </c>
      <c r="C15" s="1109"/>
      <c r="D15" s="1254"/>
      <c r="E15" s="1255"/>
      <c r="F15" s="1255"/>
      <c r="G15" s="1256"/>
    </row>
    <row r="16" spans="1:7" ht="18" customHeight="1">
      <c r="A16" s="408"/>
      <c r="B16" s="1257" t="s">
        <v>346</v>
      </c>
      <c r="C16" s="1258"/>
      <c r="D16" s="1258"/>
      <c r="E16" s="1258"/>
      <c r="F16" s="1258"/>
      <c r="G16" s="1259"/>
    </row>
    <row r="17" spans="1:7" s="362" customFormat="1" ht="15" customHeight="1">
      <c r="A17" s="408"/>
      <c r="B17" s="384" t="s">
        <v>269</v>
      </c>
      <c r="C17" s="710"/>
      <c r="D17" s="710"/>
      <c r="E17" s="710"/>
      <c r="F17" s="710"/>
      <c r="G17" s="710"/>
    </row>
    <row r="18" spans="1:7" s="362" customFormat="1" ht="15">
      <c r="A18" s="408"/>
      <c r="B18" s="386" t="s">
        <v>270</v>
      </c>
      <c r="C18" s="386"/>
      <c r="D18" s="386" t="s">
        <v>271</v>
      </c>
      <c r="E18" s="386"/>
      <c r="F18" s="387" t="s">
        <v>284</v>
      </c>
      <c r="G18" s="704"/>
    </row>
    <row r="19" spans="1:11" ht="22.5" customHeight="1">
      <c r="A19" s="408"/>
      <c r="B19" s="1246"/>
      <c r="C19" s="1247"/>
      <c r="D19" s="1246"/>
      <c r="E19" s="1247"/>
      <c r="F19" s="1267"/>
      <c r="G19" s="1248"/>
      <c r="K19" s="507"/>
    </row>
    <row r="20" spans="1:7" s="362" customFormat="1" ht="15" customHeight="1">
      <c r="A20" s="408"/>
      <c r="B20" s="384" t="s">
        <v>272</v>
      </c>
      <c r="C20" s="385"/>
      <c r="D20" s="386"/>
      <c r="E20" s="386"/>
      <c r="F20" s="710"/>
      <c r="G20" s="710"/>
    </row>
    <row r="21" spans="1:7" s="362" customFormat="1" ht="15" customHeight="1">
      <c r="A21" s="408"/>
      <c r="B21" s="386" t="s">
        <v>270</v>
      </c>
      <c r="C21" s="386"/>
      <c r="D21" s="386" t="s">
        <v>271</v>
      </c>
      <c r="E21" s="386"/>
      <c r="F21" s="387" t="s">
        <v>284</v>
      </c>
      <c r="G21" s="705"/>
    </row>
    <row r="22" spans="1:11" ht="23.25" customHeight="1">
      <c r="A22" s="408"/>
      <c r="B22" s="1260"/>
      <c r="C22" s="1261"/>
      <c r="D22" s="1260"/>
      <c r="E22" s="1261"/>
      <c r="F22" s="1260"/>
      <c r="G22" s="1261"/>
      <c r="K22" s="507" t="str">
        <f>IF(OR(LEN(B22)&gt;0,LEN(D22)&gt;0),IF(LEN(F22)=0,"E' NECESSARIO COMPILARE IL CAMPO E-MAIL"," ")," ")</f>
        <v> </v>
      </c>
    </row>
    <row r="23" spans="1:11" ht="23.25" customHeight="1">
      <c r="A23" s="408"/>
      <c r="B23" s="1260"/>
      <c r="C23" s="1261"/>
      <c r="D23" s="1260"/>
      <c r="E23" s="1261"/>
      <c r="F23" s="1260"/>
      <c r="G23" s="1261"/>
      <c r="K23" s="507" t="str">
        <f>IF(OR(LEN(B23)&gt;0,LEN(D23)&gt;0),IF(LEN(F23)=0,"E' NECESSARIO COMPILARE IL CAMPO E-MAIL"," ")," ")</f>
        <v> </v>
      </c>
    </row>
    <row r="24" spans="1:11" ht="23.25" customHeight="1">
      <c r="A24" s="408"/>
      <c r="B24" s="1260"/>
      <c r="C24" s="1261"/>
      <c r="D24" s="1260"/>
      <c r="E24" s="1261"/>
      <c r="F24" s="1260"/>
      <c r="G24" s="1261"/>
      <c r="K24" s="507" t="str">
        <f>IF(OR(LEN(B24)&gt;0,LEN(D24)&gt;0),IF(LEN(F24)=0,"E' NECESSARIO COMPILARE IL CAMPO E-MAIL"," ")," ")</f>
        <v> </v>
      </c>
    </row>
    <row r="25" spans="1:11" ht="23.25" customHeight="1">
      <c r="A25" s="408"/>
      <c r="B25" s="1260"/>
      <c r="C25" s="1261"/>
      <c r="D25" s="1260"/>
      <c r="E25" s="1261"/>
      <c r="F25" s="1260"/>
      <c r="G25" s="1261"/>
      <c r="K25" s="507" t="str">
        <f>IF(OR(LEN(B25)&gt;0,LEN(D25)&gt;0),IF(LEN(F25)=0,"E' NECESSARIO COMPILARE IL CAMPO E-MAIL"," ")," ")</f>
        <v> </v>
      </c>
    </row>
    <row r="26" spans="1:11" ht="23.25" customHeight="1">
      <c r="A26" s="408"/>
      <c r="B26" s="1260"/>
      <c r="C26" s="1261"/>
      <c r="D26" s="1260"/>
      <c r="E26" s="1261"/>
      <c r="F26" s="1260"/>
      <c r="G26" s="1261"/>
      <c r="K26" s="507" t="str">
        <f>IF(OR(LEN(B26)&gt;0,LEN(D26)&gt;0),IF(LEN(F26)=0,"E' NECESSARIO COMPILARE IL CAMPO E-MAIL"," ")," ")</f>
        <v> </v>
      </c>
    </row>
    <row r="27" spans="1:7" s="360" customFormat="1" ht="18">
      <c r="A27" s="408"/>
      <c r="B27" s="388"/>
      <c r="C27" s="389"/>
      <c r="D27" s="389"/>
      <c r="E27" s="390"/>
      <c r="F27" s="391"/>
      <c r="G27" s="391"/>
    </row>
    <row r="28" spans="1:8" ht="18" customHeight="1">
      <c r="A28" s="408"/>
      <c r="B28" s="393" t="s">
        <v>273</v>
      </c>
      <c r="C28" s="392"/>
      <c r="D28" s="392"/>
      <c r="E28" s="394"/>
      <c r="F28" s="395"/>
      <c r="G28" s="395"/>
      <c r="H28" s="363"/>
    </row>
    <row r="29" spans="1:8" ht="13.5" customHeight="1">
      <c r="A29" s="408"/>
      <c r="B29" s="392"/>
      <c r="C29" s="392"/>
      <c r="D29" s="392"/>
      <c r="E29" s="394"/>
      <c r="F29" s="396"/>
      <c r="G29" s="396"/>
      <c r="H29" s="363"/>
    </row>
    <row r="30" spans="1:8" ht="18" customHeight="1">
      <c r="A30" s="408"/>
      <c r="B30" s="1257" t="s">
        <v>347</v>
      </c>
      <c r="C30" s="1258"/>
      <c r="D30" s="1258"/>
      <c r="E30" s="1258"/>
      <c r="F30" s="1258"/>
      <c r="G30" s="1259"/>
      <c r="H30" s="363"/>
    </row>
    <row r="31" spans="1:7" ht="7.5" customHeight="1">
      <c r="A31" s="408"/>
      <c r="B31" s="740"/>
      <c r="C31" s="741"/>
      <c r="D31" s="741"/>
      <c r="E31" s="382"/>
      <c r="F31" s="741"/>
      <c r="G31" s="741"/>
    </row>
    <row r="32" spans="1:7" s="364" customFormat="1" ht="15.75" customHeight="1">
      <c r="A32" s="408"/>
      <c r="B32" s="742" t="s">
        <v>659</v>
      </c>
      <c r="C32" s="742"/>
      <c r="D32" s="742" t="s">
        <v>660</v>
      </c>
      <c r="E32" s="742" t="s">
        <v>661</v>
      </c>
      <c r="F32" s="854" t="s">
        <v>662</v>
      </c>
      <c r="G32" s="743" t="s">
        <v>274</v>
      </c>
    </row>
    <row r="33" spans="1:11" ht="40.5" customHeight="1">
      <c r="A33" s="408"/>
      <c r="B33" s="1285"/>
      <c r="C33" s="1286"/>
      <c r="D33" s="672"/>
      <c r="E33" s="673"/>
      <c r="F33" s="674"/>
      <c r="G33" s="674"/>
      <c r="K33" s="507" t="str">
        <f>IF(AND(LEN(B33)&gt;0,LEN(D33)&gt;0,LEN(E33)&gt;0,LEN(F33)&gt;0),"","COMPILARE TUTTI I DATI DEL RESPONSABILE CONTRASSEGNATI CON L'ASTERISCO")</f>
        <v>COMPILARE TUTTI I DATI DEL RESPONSABILE CONTRASSEGNATI CON L'ASTERISCO</v>
      </c>
    </row>
    <row r="34" spans="1:7" ht="20.25" customHeight="1" hidden="1">
      <c r="A34" s="408"/>
      <c r="B34" s="1289"/>
      <c r="C34" s="1290"/>
      <c r="D34" s="855"/>
      <c r="E34" s="508"/>
      <c r="F34" s="856"/>
      <c r="G34" s="856"/>
    </row>
    <row r="35" spans="1:7" ht="18" customHeight="1">
      <c r="A35" s="408"/>
      <c r="B35" s="747"/>
      <c r="C35" s="747"/>
      <c r="D35" s="748"/>
      <c r="E35" s="748"/>
      <c r="F35" s="382"/>
      <c r="G35" s="382"/>
    </row>
    <row r="36" spans="1:8" ht="18" customHeight="1">
      <c r="A36" s="408"/>
      <c r="B36" s="1257" t="s">
        <v>594</v>
      </c>
      <c r="C36" s="1258"/>
      <c r="D36" s="1258"/>
      <c r="E36" s="1258"/>
      <c r="F36" s="1258"/>
      <c r="G36" s="1259"/>
      <c r="H36" s="363"/>
    </row>
    <row r="37" spans="1:7" ht="7.5" customHeight="1">
      <c r="A37" s="408"/>
      <c r="B37" s="740"/>
      <c r="C37" s="741"/>
      <c r="D37" s="741"/>
      <c r="E37" s="382"/>
      <c r="F37" s="741"/>
      <c r="G37" s="741"/>
    </row>
    <row r="38" spans="1:7" s="364" customFormat="1" ht="15.75" customHeight="1">
      <c r="A38" s="408"/>
      <c r="B38" s="742" t="s">
        <v>270</v>
      </c>
      <c r="C38" s="742"/>
      <c r="D38" s="742" t="s">
        <v>271</v>
      </c>
      <c r="E38" s="742" t="s">
        <v>284</v>
      </c>
      <c r="F38" s="397" t="s">
        <v>266</v>
      </c>
      <c r="G38" s="743" t="s">
        <v>274</v>
      </c>
    </row>
    <row r="39" spans="1:11" ht="23.25" customHeight="1">
      <c r="A39" s="408"/>
      <c r="B39" s="1283"/>
      <c r="C39" s="1284"/>
      <c r="D39" s="744"/>
      <c r="E39" s="745"/>
      <c r="F39" s="746"/>
      <c r="G39" s="746"/>
      <c r="K39" s="507"/>
    </row>
    <row r="40" spans="1:7" ht="18" customHeight="1">
      <c r="A40" s="408"/>
      <c r="B40" s="747"/>
      <c r="C40" s="747"/>
      <c r="D40" s="748"/>
      <c r="E40" s="748"/>
      <c r="F40" s="382"/>
      <c r="G40" s="382"/>
    </row>
    <row r="41" spans="1:7" ht="18" customHeight="1">
      <c r="A41" s="408"/>
      <c r="B41" s="1257" t="s">
        <v>352</v>
      </c>
      <c r="C41" s="1258"/>
      <c r="D41" s="1258"/>
      <c r="E41" s="1258"/>
      <c r="F41" s="1258"/>
      <c r="G41" s="1259"/>
    </row>
    <row r="42" spans="1:7" ht="6" customHeight="1">
      <c r="A42" s="408"/>
      <c r="B42" s="361"/>
      <c r="C42" s="361"/>
      <c r="D42" s="398"/>
      <c r="E42" s="398"/>
      <c r="F42" s="399"/>
      <c r="G42" s="399"/>
    </row>
    <row r="43" spans="1:9" ht="15" hidden="1">
      <c r="A43" s="408"/>
      <c r="B43" s="365"/>
      <c r="C43" s="361"/>
      <c r="F43" s="377"/>
      <c r="G43" s="377"/>
      <c r="H43" s="410" t="b">
        <v>0</v>
      </c>
      <c r="I43" s="410" t="b">
        <v>0</v>
      </c>
    </row>
    <row r="44" spans="1:11" ht="29.25" customHeight="1" hidden="1">
      <c r="A44" s="408">
        <v>1</v>
      </c>
      <c r="B44" s="1281" t="s">
        <v>275</v>
      </c>
      <c r="C44" s="1281"/>
      <c r="D44" s="1281"/>
      <c r="E44" s="1281"/>
      <c r="F44" s="610"/>
      <c r="G44" s="610"/>
      <c r="H44" s="490"/>
      <c r="I44" s="490"/>
      <c r="J44" s="509"/>
      <c r="K44" s="507"/>
    </row>
    <row r="45" spans="2:9" ht="8.25" customHeight="1" hidden="1">
      <c r="B45" s="365"/>
      <c r="C45" s="361"/>
      <c r="F45" s="665"/>
      <c r="G45" s="665"/>
      <c r="H45" s="410"/>
      <c r="I45" s="410"/>
    </row>
    <row r="46" spans="1:11" ht="29.25" customHeight="1" hidden="1">
      <c r="A46" s="408">
        <v>2</v>
      </c>
      <c r="B46" s="1281" t="s">
        <v>275</v>
      </c>
      <c r="C46" s="1281"/>
      <c r="D46" s="1281"/>
      <c r="E46" s="1281"/>
      <c r="F46" s="666"/>
      <c r="G46" s="666"/>
      <c r="H46" s="490"/>
      <c r="I46" s="490"/>
      <c r="J46" s="509"/>
      <c r="K46" s="507"/>
    </row>
    <row r="47" spans="1:9" ht="8.25" customHeight="1" hidden="1">
      <c r="A47" s="408"/>
      <c r="B47" s="365"/>
      <c r="C47" s="361"/>
      <c r="F47" s="665"/>
      <c r="G47" s="665"/>
      <c r="H47" s="410"/>
      <c r="I47" s="410"/>
    </row>
    <row r="48" spans="1:11" ht="29.25" customHeight="1" hidden="1">
      <c r="A48" s="408">
        <v>3</v>
      </c>
      <c r="B48" s="1281" t="s">
        <v>275</v>
      </c>
      <c r="C48" s="1281"/>
      <c r="D48" s="1281"/>
      <c r="E48" s="1281"/>
      <c r="F48" s="666"/>
      <c r="G48" s="666"/>
      <c r="H48" s="490"/>
      <c r="I48" s="490"/>
      <c r="J48" s="509"/>
      <c r="K48" s="507"/>
    </row>
    <row r="49" spans="1:9" ht="8.25" customHeight="1" hidden="1">
      <c r="A49" s="408"/>
      <c r="B49" s="667"/>
      <c r="C49" s="667"/>
      <c r="D49" s="667"/>
      <c r="E49" s="667"/>
      <c r="F49" s="665"/>
      <c r="G49" s="665"/>
      <c r="H49" s="410"/>
      <c r="I49" s="410"/>
    </row>
    <row r="50" spans="1:11" ht="29.25" customHeight="1" hidden="1">
      <c r="A50" s="408">
        <v>4</v>
      </c>
      <c r="B50" s="1281" t="s">
        <v>275</v>
      </c>
      <c r="C50" s="1281"/>
      <c r="D50" s="1281"/>
      <c r="E50" s="1281"/>
      <c r="F50" s="666"/>
      <c r="G50" s="666"/>
      <c r="H50" s="490"/>
      <c r="I50" s="490"/>
      <c r="J50" s="509"/>
      <c r="K50" s="507"/>
    </row>
    <row r="51" spans="1:9" ht="9.75" customHeight="1" hidden="1">
      <c r="A51" s="408"/>
      <c r="H51" s="490"/>
      <c r="I51" s="490"/>
    </row>
    <row r="52" spans="1:7" ht="15">
      <c r="A52" s="408"/>
      <c r="B52" s="382"/>
      <c r="C52" s="382"/>
      <c r="F52" s="399"/>
      <c r="G52" s="400" t="s">
        <v>277</v>
      </c>
    </row>
    <row r="53" spans="1:11" ht="27" customHeight="1">
      <c r="A53" s="408">
        <v>5</v>
      </c>
      <c r="B53" s="1252" t="s">
        <v>438</v>
      </c>
      <c r="C53" s="1252"/>
      <c r="D53" s="1252"/>
      <c r="E53" s="1252"/>
      <c r="F53" s="1253"/>
      <c r="G53" s="616">
        <v>0</v>
      </c>
      <c r="K53" s="507">
        <f>IF(G53="","INSERIRE CAMPO OBBLIGATORIO",IF(G53=" ","INSERIRE NUMERO VALIDO",""))</f>
      </c>
    </row>
    <row r="54" spans="1:7" ht="4.5" customHeight="1">
      <c r="A54" s="408"/>
      <c r="B54" s="365"/>
      <c r="C54" s="365"/>
      <c r="D54" s="693"/>
      <c r="E54" s="693"/>
      <c r="F54" s="693"/>
      <c r="G54" s="402"/>
    </row>
    <row r="55" spans="1:7" ht="15">
      <c r="A55" s="408"/>
      <c r="B55" s="694"/>
      <c r="C55" s="694"/>
      <c r="D55" s="695"/>
      <c r="E55" s="696"/>
      <c r="F55" s="577"/>
      <c r="G55" s="400" t="s">
        <v>276</v>
      </c>
    </row>
    <row r="56" spans="1:11" ht="24" customHeight="1">
      <c r="A56" s="408">
        <v>6</v>
      </c>
      <c r="B56" s="1252" t="s">
        <v>439</v>
      </c>
      <c r="C56" s="1252"/>
      <c r="D56" s="1252"/>
      <c r="E56" s="1252"/>
      <c r="F56" s="1253"/>
      <c r="G56" s="616">
        <v>0</v>
      </c>
      <c r="K56" s="507">
        <f>IF(G56="","INSERIRE CAMPO OBBLIGATORIO",IF(G56=" ","INSERIRE NUMERO VALIDO",IF(AND(G56&gt;0,G56&lt;999999999999,COCOCO!$I$24=0),"COMPILARE LA SI_COCOCO","")))</f>
      </c>
    </row>
    <row r="57" spans="1:7" ht="4.5" customHeight="1">
      <c r="A57" s="408"/>
      <c r="B57" s="365"/>
      <c r="C57" s="691"/>
      <c r="D57" s="695"/>
      <c r="E57" s="696"/>
      <c r="F57" s="577"/>
      <c r="G57" s="383"/>
    </row>
    <row r="58" spans="1:7" ht="15">
      <c r="A58" s="408"/>
      <c r="B58" s="694"/>
      <c r="C58" s="697"/>
      <c r="D58" s="698"/>
      <c r="E58" s="699"/>
      <c r="F58" s="700"/>
      <c r="G58" s="400" t="s">
        <v>276</v>
      </c>
    </row>
    <row r="59" spans="1:11" ht="24" customHeight="1">
      <c r="A59" s="408">
        <v>7</v>
      </c>
      <c r="B59" s="1252" t="s">
        <v>440</v>
      </c>
      <c r="C59" s="1252"/>
      <c r="D59" s="1252"/>
      <c r="E59" s="1252"/>
      <c r="F59" s="1253"/>
      <c r="G59" s="616">
        <v>0</v>
      </c>
      <c r="K59" s="507">
        <f>IF(G59="","INSERIRE CAMPO OBBLIGATORIO",IF(G59=" ","INSERIRE NUMERO VALIDO",""))</f>
      </c>
    </row>
    <row r="60" spans="1:7" ht="4.5" customHeight="1">
      <c r="A60" s="408"/>
      <c r="B60" s="365"/>
      <c r="C60" s="691"/>
      <c r="D60" s="695"/>
      <c r="E60" s="696"/>
      <c r="F60" s="577"/>
      <c r="G60" s="383" t="s">
        <v>111</v>
      </c>
    </row>
    <row r="61" spans="1:7" ht="15">
      <c r="A61" s="408"/>
      <c r="B61" s="694"/>
      <c r="C61" s="697"/>
      <c r="D61" s="698"/>
      <c r="E61" s="699"/>
      <c r="F61" s="700"/>
      <c r="G61" s="400" t="s">
        <v>276</v>
      </c>
    </row>
    <row r="62" spans="1:11" ht="24" customHeight="1">
      <c r="A62" s="408">
        <v>8</v>
      </c>
      <c r="B62" s="1252" t="s">
        <v>441</v>
      </c>
      <c r="C62" s="1252"/>
      <c r="D62" s="1252"/>
      <c r="E62" s="1252"/>
      <c r="F62" s="1253"/>
      <c r="G62" s="616">
        <v>0</v>
      </c>
      <c r="K62" s="507">
        <f>IF(G62="","INSERIRE CAMPO OBBLIGATORIO",IF(G62=" ","INSERIRE NUMERO VALIDO",""))</f>
      </c>
    </row>
    <row r="63" spans="1:7" ht="4.5" customHeight="1">
      <c r="A63" s="408"/>
      <c r="B63" s="365"/>
      <c r="C63" s="691"/>
      <c r="D63" s="695"/>
      <c r="E63" s="696"/>
      <c r="F63" s="577"/>
      <c r="G63" s="383" t="s">
        <v>111</v>
      </c>
    </row>
    <row r="64" spans="1:10" s="382" customFormat="1" ht="15" customHeight="1" hidden="1">
      <c r="A64" s="560"/>
      <c r="B64" s="365"/>
      <c r="C64" s="691"/>
      <c r="D64" s="695"/>
      <c r="E64" s="696"/>
      <c r="F64" s="577"/>
      <c r="G64"/>
      <c r="H64"/>
      <c r="I64" s="579"/>
      <c r="J64" s="579"/>
    </row>
    <row r="65" spans="1:10" s="382" customFormat="1" ht="15" customHeight="1" hidden="1">
      <c r="A65" s="560"/>
      <c r="B65" s="365"/>
      <c r="C65" s="691"/>
      <c r="D65" s="695"/>
      <c r="E65" s="696"/>
      <c r="F65" s="577"/>
      <c r="G65"/>
      <c r="H65"/>
      <c r="I65" s="556"/>
      <c r="J65" s="579"/>
    </row>
    <row r="66" spans="1:10" s="382" customFormat="1" ht="15" customHeight="1" hidden="1">
      <c r="A66" s="560"/>
      <c r="B66" s="365"/>
      <c r="C66" s="691"/>
      <c r="D66" s="695"/>
      <c r="E66" s="696"/>
      <c r="F66" s="577"/>
      <c r="G66"/>
      <c r="H66"/>
      <c r="I66" s="556"/>
      <c r="J66" s="579"/>
    </row>
    <row r="67" spans="1:10" s="382" customFormat="1" ht="15" customHeight="1" hidden="1">
      <c r="A67" s="560"/>
      <c r="B67" s="365"/>
      <c r="C67" s="691"/>
      <c r="D67" s="695"/>
      <c r="E67" s="696"/>
      <c r="F67" s="577"/>
      <c r="G67"/>
      <c r="H67"/>
      <c r="I67" s="556"/>
      <c r="J67" s="579"/>
    </row>
    <row r="68" spans="1:10" s="382" customFormat="1" ht="15" customHeight="1" hidden="1">
      <c r="A68" s="560"/>
      <c r="B68" s="365"/>
      <c r="C68" s="691"/>
      <c r="D68" s="695"/>
      <c r="E68" s="696"/>
      <c r="F68" s="577"/>
      <c r="G68"/>
      <c r="H68"/>
      <c r="I68" s="556"/>
      <c r="J68" s="579"/>
    </row>
    <row r="69" spans="1:10" s="382" customFormat="1" ht="15" customHeight="1" hidden="1">
      <c r="A69" s="560"/>
      <c r="B69" s="365"/>
      <c r="C69" s="691"/>
      <c r="D69" s="695"/>
      <c r="E69" s="696"/>
      <c r="F69" s="577"/>
      <c r="G69"/>
      <c r="H69"/>
      <c r="I69" s="556"/>
      <c r="J69" s="579"/>
    </row>
    <row r="70" spans="1:7" ht="9.75" customHeight="1" hidden="1">
      <c r="A70" s="408"/>
      <c r="B70" s="365"/>
      <c r="C70" s="691"/>
      <c r="D70" s="695"/>
      <c r="E70" s="696"/>
      <c r="F70" s="577"/>
      <c r="G70" s="607"/>
    </row>
    <row r="71" spans="1:7" ht="9.75" customHeight="1" hidden="1">
      <c r="A71" s="408"/>
      <c r="B71" s="365"/>
      <c r="C71" s="691"/>
      <c r="D71" s="695"/>
      <c r="E71" s="696"/>
      <c r="F71" s="577"/>
      <c r="G71" s="607"/>
    </row>
    <row r="72" spans="1:7" ht="9.75" customHeight="1" hidden="1">
      <c r="A72" s="408"/>
      <c r="B72" s="365"/>
      <c r="C72" s="691"/>
      <c r="D72" s="695"/>
      <c r="E72" s="696"/>
      <c r="F72" s="577"/>
      <c r="G72" s="607"/>
    </row>
    <row r="73" spans="1:7" ht="9.75" customHeight="1" hidden="1">
      <c r="A73" s="408"/>
      <c r="B73" s="365"/>
      <c r="C73" s="691"/>
      <c r="D73" s="695"/>
      <c r="E73" s="696"/>
      <c r="F73" s="577"/>
      <c r="G73" s="607"/>
    </row>
    <row r="74" spans="1:7" ht="9.75" customHeight="1" hidden="1">
      <c r="A74" s="408"/>
      <c r="B74" s="365"/>
      <c r="C74" s="691"/>
      <c r="D74" s="695"/>
      <c r="E74" s="696"/>
      <c r="F74" s="577"/>
      <c r="G74" s="607"/>
    </row>
    <row r="75" spans="1:7" ht="9.75" customHeight="1" hidden="1">
      <c r="A75" s="408"/>
      <c r="B75" s="365"/>
      <c r="C75" s="691"/>
      <c r="D75" s="695"/>
      <c r="E75" s="696"/>
      <c r="F75" s="577"/>
      <c r="G75" s="607"/>
    </row>
    <row r="76" spans="1:7" ht="9.75" customHeight="1" hidden="1">
      <c r="A76" s="408"/>
      <c r="B76" s="365"/>
      <c r="C76" s="691"/>
      <c r="D76" s="695"/>
      <c r="E76" s="696"/>
      <c r="F76" s="577"/>
      <c r="G76" s="607"/>
    </row>
    <row r="77" spans="1:7" ht="9.75" customHeight="1" hidden="1">
      <c r="A77" s="408"/>
      <c r="B77" s="365"/>
      <c r="C77" s="691"/>
      <c r="D77" s="695"/>
      <c r="E77" s="696"/>
      <c r="F77" s="577"/>
      <c r="G77" s="607"/>
    </row>
    <row r="78" spans="1:7" ht="9.75" customHeight="1" hidden="1">
      <c r="A78" s="408"/>
      <c r="B78" s="365"/>
      <c r="C78" s="691"/>
      <c r="D78" s="695"/>
      <c r="E78" s="696"/>
      <c r="F78" s="577"/>
      <c r="G78" s="607"/>
    </row>
    <row r="79" spans="1:11" ht="9.75" customHeight="1" hidden="1">
      <c r="A79" s="408"/>
      <c r="B79" s="365"/>
      <c r="C79" s="691"/>
      <c r="D79" s="695"/>
      <c r="E79" s="696"/>
      <c r="F79" s="577"/>
      <c r="G79" s="571"/>
      <c r="K79" s="507"/>
    </row>
    <row r="80" spans="1:7" ht="17.25" customHeight="1" hidden="1">
      <c r="A80" s="408"/>
      <c r="B80" s="365"/>
      <c r="C80" s="691"/>
      <c r="D80" s="695"/>
      <c r="E80" s="696"/>
      <c r="F80" s="577"/>
      <c r="G80" s="383"/>
    </row>
    <row r="81" spans="1:7" ht="15">
      <c r="A81" s="408"/>
      <c r="B81" s="694"/>
      <c r="C81" s="697"/>
      <c r="D81" s="698"/>
      <c r="E81" s="699"/>
      <c r="F81" s="700"/>
      <c r="G81" s="400" t="s">
        <v>332</v>
      </c>
    </row>
    <row r="82" spans="1:11" ht="27" customHeight="1">
      <c r="A82" s="408">
        <v>9</v>
      </c>
      <c r="B82" s="1252" t="s">
        <v>442</v>
      </c>
      <c r="C82" s="1252"/>
      <c r="D82" s="1252"/>
      <c r="E82" s="1252"/>
      <c r="F82" s="1253"/>
      <c r="G82" s="616"/>
      <c r="K82" s="507"/>
    </row>
    <row r="83" spans="1:11" ht="5.25" customHeight="1">
      <c r="A83" s="408"/>
      <c r="B83" s="503"/>
      <c r="C83" s="503"/>
      <c r="D83" s="503"/>
      <c r="E83" s="503"/>
      <c r="F83" s="510"/>
      <c r="G83" s="383"/>
      <c r="K83" s="507"/>
    </row>
    <row r="84" spans="1:7" ht="15">
      <c r="A84" s="408"/>
      <c r="B84" s="694"/>
      <c r="C84" s="697"/>
      <c r="D84" s="698"/>
      <c r="E84" s="699"/>
      <c r="F84" s="700"/>
      <c r="G84" s="400"/>
    </row>
    <row r="85" spans="1:11" ht="27" customHeight="1">
      <c r="A85" s="408">
        <v>10</v>
      </c>
      <c r="B85" s="1252" t="s">
        <v>275</v>
      </c>
      <c r="C85" s="1252"/>
      <c r="D85" s="1252"/>
      <c r="E85" s="1252"/>
      <c r="F85" s="1253"/>
      <c r="G85" s="703"/>
      <c r="K85" s="507"/>
    </row>
    <row r="86" spans="1:11" ht="5.25" customHeight="1" hidden="1">
      <c r="A86" s="408"/>
      <c r="B86" s="503"/>
      <c r="C86" s="503"/>
      <c r="D86" s="503"/>
      <c r="E86" s="503"/>
      <c r="F86" s="510"/>
      <c r="G86" s="383"/>
      <c r="K86" s="507"/>
    </row>
    <row r="87" spans="1:7" ht="15" hidden="1">
      <c r="A87" s="408"/>
      <c r="B87" s="694"/>
      <c r="C87" s="697"/>
      <c r="D87" s="698"/>
      <c r="E87" s="699"/>
      <c r="F87" s="700"/>
      <c r="G87" s="400"/>
    </row>
    <row r="88" spans="1:11" ht="27" customHeight="1" hidden="1">
      <c r="A88" s="408">
        <v>11</v>
      </c>
      <c r="B88" s="1252" t="s">
        <v>275</v>
      </c>
      <c r="C88" s="1252"/>
      <c r="D88" s="1252"/>
      <c r="E88" s="1252"/>
      <c r="F88" s="1253"/>
      <c r="G88" s="703"/>
      <c r="K88" s="507"/>
    </row>
    <row r="89" spans="1:11" ht="5.25" customHeight="1" hidden="1">
      <c r="A89" s="408"/>
      <c r="B89" s="503"/>
      <c r="C89" s="503"/>
      <c r="D89" s="503"/>
      <c r="E89" s="503"/>
      <c r="F89" s="510"/>
      <c r="G89" s="383"/>
      <c r="K89" s="507"/>
    </row>
    <row r="90" spans="1:7" ht="15" hidden="1">
      <c r="A90" s="692"/>
      <c r="B90" s="694"/>
      <c r="C90" s="697"/>
      <c r="D90" s="698"/>
      <c r="E90" s="699"/>
      <c r="F90" s="700"/>
      <c r="G90" s="400"/>
    </row>
    <row r="91" spans="1:11" ht="27" customHeight="1" hidden="1">
      <c r="A91" s="408">
        <v>12</v>
      </c>
      <c r="B91" s="1252" t="s">
        <v>275</v>
      </c>
      <c r="C91" s="1252"/>
      <c r="D91" s="1252"/>
      <c r="E91" s="1252"/>
      <c r="F91" s="1253"/>
      <c r="G91" s="703"/>
      <c r="K91" s="507"/>
    </row>
    <row r="92" spans="1:11" ht="4.5" customHeight="1" hidden="1">
      <c r="A92" s="408"/>
      <c r="B92" s="503"/>
      <c r="C92" s="503"/>
      <c r="D92" s="503"/>
      <c r="E92" s="503"/>
      <c r="F92" s="510"/>
      <c r="G92" s="510"/>
      <c r="K92" s="507"/>
    </row>
    <row r="93" spans="1:7" ht="15" hidden="1">
      <c r="A93" s="408"/>
      <c r="B93" s="694"/>
      <c r="C93" s="697"/>
      <c r="D93" s="698"/>
      <c r="E93" s="699"/>
      <c r="F93" s="700"/>
      <c r="G93" s="400"/>
    </row>
    <row r="94" spans="1:11" ht="27" customHeight="1" hidden="1">
      <c r="A94" s="408">
        <v>13</v>
      </c>
      <c r="B94" s="1252" t="s">
        <v>275</v>
      </c>
      <c r="C94" s="1252"/>
      <c r="D94" s="1252"/>
      <c r="E94" s="1252"/>
      <c r="F94" s="1253"/>
      <c r="G94" s="703"/>
      <c r="K94" s="507"/>
    </row>
    <row r="95" spans="1:11" ht="4.5" customHeight="1" hidden="1">
      <c r="A95" s="408"/>
      <c r="B95" s="503"/>
      <c r="C95" s="503"/>
      <c r="D95" s="503"/>
      <c r="E95" s="503"/>
      <c r="F95" s="510"/>
      <c r="G95" s="510"/>
      <c r="K95" s="507"/>
    </row>
    <row r="96" spans="1:7" ht="15" hidden="1">
      <c r="A96" s="408"/>
      <c r="B96" s="694"/>
      <c r="C96" s="697"/>
      <c r="D96" s="698"/>
      <c r="E96" s="699"/>
      <c r="F96" s="700"/>
      <c r="G96" s="400"/>
    </row>
    <row r="97" spans="1:11" ht="27" customHeight="1" hidden="1">
      <c r="A97" s="408">
        <v>30</v>
      </c>
      <c r="B97" s="1252" t="s">
        <v>275</v>
      </c>
      <c r="C97" s="1252"/>
      <c r="D97" s="1252"/>
      <c r="E97" s="1252"/>
      <c r="F97" s="1253"/>
      <c r="G97" s="703"/>
      <c r="K97" s="507"/>
    </row>
    <row r="98" spans="1:11" ht="4.5" customHeight="1">
      <c r="A98" s="408"/>
      <c r="B98" s="503"/>
      <c r="C98" s="503"/>
      <c r="D98" s="503"/>
      <c r="E98" s="503"/>
      <c r="F98" s="510"/>
      <c r="G98" s="510"/>
      <c r="K98" s="507"/>
    </row>
    <row r="99" spans="1:7" ht="15">
      <c r="A99" s="408"/>
      <c r="B99" s="694"/>
      <c r="C99" s="697"/>
      <c r="D99" s="698"/>
      <c r="E99" s="699"/>
      <c r="F99" s="700"/>
      <c r="G99" s="400" t="s">
        <v>277</v>
      </c>
    </row>
    <row r="100" spans="1:11" ht="27" customHeight="1">
      <c r="A100" s="408">
        <v>31</v>
      </c>
      <c r="B100" s="1252" t="s">
        <v>443</v>
      </c>
      <c r="C100" s="1252"/>
      <c r="D100" s="1252"/>
      <c r="E100" s="1252"/>
      <c r="F100" s="1253"/>
      <c r="G100" s="616"/>
      <c r="K100" s="507"/>
    </row>
    <row r="101" spans="1:11" ht="4.5" customHeight="1">
      <c r="A101" s="408"/>
      <c r="B101" s="503"/>
      <c r="C101" s="503"/>
      <c r="D101" s="503"/>
      <c r="E101" s="503"/>
      <c r="F101" s="510"/>
      <c r="G101" s="510"/>
      <c r="K101" s="507"/>
    </row>
    <row r="102" spans="1:7" ht="15">
      <c r="A102" s="408"/>
      <c r="B102" s="694"/>
      <c r="C102" s="697"/>
      <c r="D102" s="698"/>
      <c r="E102" s="699"/>
      <c r="F102" s="700"/>
      <c r="G102" s="400" t="s">
        <v>277</v>
      </c>
    </row>
    <row r="103" spans="1:11" ht="27" customHeight="1">
      <c r="A103" s="408">
        <v>32</v>
      </c>
      <c r="B103" s="1252" t="s">
        <v>663</v>
      </c>
      <c r="C103" s="1252"/>
      <c r="D103" s="1252"/>
      <c r="E103" s="1252"/>
      <c r="F103" s="1253"/>
      <c r="G103" s="616"/>
      <c r="K103" s="507"/>
    </row>
    <row r="104" spans="1:11" ht="4.5" customHeight="1">
      <c r="A104" s="408"/>
      <c r="B104" s="503"/>
      <c r="C104" s="503"/>
      <c r="D104" s="503"/>
      <c r="E104" s="503"/>
      <c r="F104" s="510"/>
      <c r="G104" s="510"/>
      <c r="K104" s="507"/>
    </row>
    <row r="105" spans="1:7" ht="15">
      <c r="A105" s="408"/>
      <c r="B105" s="694"/>
      <c r="C105" s="697"/>
      <c r="D105" s="698"/>
      <c r="E105" s="699"/>
      <c r="F105" s="700"/>
      <c r="G105" s="400" t="s">
        <v>277</v>
      </c>
    </row>
    <row r="106" spans="1:11" ht="27" customHeight="1">
      <c r="A106" s="408">
        <v>33</v>
      </c>
      <c r="B106" s="1252" t="s">
        <v>444</v>
      </c>
      <c r="C106" s="1252"/>
      <c r="D106" s="1252"/>
      <c r="E106" s="1252"/>
      <c r="F106" s="1253"/>
      <c r="G106" s="616"/>
      <c r="K106" s="507"/>
    </row>
    <row r="107" spans="1:11" ht="4.5" customHeight="1">
      <c r="A107" s="408"/>
      <c r="B107" s="503"/>
      <c r="C107" s="503"/>
      <c r="D107" s="503"/>
      <c r="E107" s="503"/>
      <c r="F107" s="510"/>
      <c r="G107" s="510"/>
      <c r="K107" s="507"/>
    </row>
    <row r="108" spans="1:7" ht="15">
      <c r="A108" s="408"/>
      <c r="B108" s="694"/>
      <c r="C108" s="697"/>
      <c r="D108" s="698"/>
      <c r="E108" s="699"/>
      <c r="F108" s="700"/>
      <c r="G108" s="400" t="s">
        <v>277</v>
      </c>
    </row>
    <row r="109" spans="1:11" ht="27" customHeight="1">
      <c r="A109" s="408">
        <v>34</v>
      </c>
      <c r="B109" s="1252" t="s">
        <v>445</v>
      </c>
      <c r="C109" s="1252"/>
      <c r="D109" s="1252"/>
      <c r="E109" s="1252"/>
      <c r="F109" s="1253"/>
      <c r="G109" s="616"/>
      <c r="K109" s="507"/>
    </row>
    <row r="110" spans="1:11" ht="4.5" customHeight="1">
      <c r="A110" s="408"/>
      <c r="B110" s="503"/>
      <c r="C110" s="503"/>
      <c r="D110" s="503"/>
      <c r="E110" s="503"/>
      <c r="F110" s="510"/>
      <c r="G110" s="510"/>
      <c r="K110" s="507"/>
    </row>
    <row r="111" spans="1:7" ht="15">
      <c r="A111" s="408"/>
      <c r="B111" s="694"/>
      <c r="C111" s="697"/>
      <c r="D111" s="698"/>
      <c r="E111" s="699"/>
      <c r="F111" s="700"/>
      <c r="G111" s="400" t="s">
        <v>277</v>
      </c>
    </row>
    <row r="112" spans="1:11" ht="27" customHeight="1">
      <c r="A112" s="408">
        <v>35</v>
      </c>
      <c r="B112" s="1252" t="s">
        <v>446</v>
      </c>
      <c r="C112" s="1252"/>
      <c r="D112" s="1252"/>
      <c r="E112" s="1252"/>
      <c r="F112" s="1253"/>
      <c r="G112" s="616"/>
      <c r="K112" s="507"/>
    </row>
    <row r="113" spans="1:11" ht="4.5" customHeight="1">
      <c r="A113" s="408"/>
      <c r="B113" s="503"/>
      <c r="C113" s="503"/>
      <c r="D113" s="503"/>
      <c r="E113" s="503"/>
      <c r="F113" s="510"/>
      <c r="G113" s="510"/>
      <c r="K113" s="507"/>
    </row>
    <row r="114" spans="1:7" ht="15">
      <c r="A114" s="408"/>
      <c r="B114" s="694"/>
      <c r="C114" s="697"/>
      <c r="D114" s="698"/>
      <c r="E114" s="699"/>
      <c r="F114" s="700"/>
      <c r="G114" s="400" t="s">
        <v>277</v>
      </c>
    </row>
    <row r="115" spans="1:11" ht="27" customHeight="1">
      <c r="A115" s="408">
        <v>36</v>
      </c>
      <c r="B115" s="1252" t="s">
        <v>447</v>
      </c>
      <c r="C115" s="1252"/>
      <c r="D115" s="1252"/>
      <c r="E115" s="1252"/>
      <c r="F115" s="1253"/>
      <c r="G115" s="616"/>
      <c r="K115" s="507"/>
    </row>
    <row r="116" spans="1:11" ht="4.5" customHeight="1">
      <c r="A116" s="408"/>
      <c r="B116" s="503"/>
      <c r="C116" s="503"/>
      <c r="D116" s="503"/>
      <c r="E116" s="503"/>
      <c r="F116" s="510"/>
      <c r="G116" s="510"/>
      <c r="K116" s="507"/>
    </row>
    <row r="117" spans="1:7" ht="15">
      <c r="A117" s="408"/>
      <c r="B117" s="694"/>
      <c r="C117" s="697"/>
      <c r="D117" s="698"/>
      <c r="E117" s="699"/>
      <c r="F117" s="700"/>
      <c r="G117" s="400" t="s">
        <v>277</v>
      </c>
    </row>
    <row r="118" spans="1:11" ht="27" customHeight="1">
      <c r="A118" s="408">
        <v>37</v>
      </c>
      <c r="B118" s="1252" t="s">
        <v>448</v>
      </c>
      <c r="C118" s="1252"/>
      <c r="D118" s="1252"/>
      <c r="E118" s="1252"/>
      <c r="F118" s="1253"/>
      <c r="G118" s="616"/>
      <c r="K118" s="507"/>
    </row>
    <row r="119" spans="1:11" ht="4.5" customHeight="1">
      <c r="A119" s="408"/>
      <c r="B119" s="503"/>
      <c r="C119" s="503"/>
      <c r="D119" s="503"/>
      <c r="E119" s="503"/>
      <c r="F119" s="510"/>
      <c r="G119" s="510"/>
      <c r="K119" s="507"/>
    </row>
    <row r="120" spans="1:7" ht="15">
      <c r="A120" s="408"/>
      <c r="B120" s="694"/>
      <c r="C120" s="697"/>
      <c r="D120" s="698"/>
      <c r="E120" s="699"/>
      <c r="F120" s="700"/>
      <c r="G120" s="400" t="s">
        <v>332</v>
      </c>
    </row>
    <row r="121" spans="1:11" ht="27" customHeight="1">
      <c r="A121" s="408">
        <v>38</v>
      </c>
      <c r="B121" s="1252" t="s">
        <v>666</v>
      </c>
      <c r="C121" s="1252"/>
      <c r="D121" s="1252"/>
      <c r="E121" s="1252"/>
      <c r="F121" s="1253"/>
      <c r="G121" s="616"/>
      <c r="K121" s="507"/>
    </row>
    <row r="122" spans="1:11" ht="4.5" customHeight="1">
      <c r="A122" s="408"/>
      <c r="B122" s="503"/>
      <c r="C122" s="503"/>
      <c r="D122" s="503"/>
      <c r="E122" s="503"/>
      <c r="F122" s="510"/>
      <c r="G122" s="510"/>
      <c r="K122" s="507"/>
    </row>
    <row r="123" spans="1:7" ht="15">
      <c r="A123" s="408"/>
      <c r="B123" s="694"/>
      <c r="C123" s="697"/>
      <c r="D123" s="698"/>
      <c r="E123" s="699"/>
      <c r="F123" s="700"/>
      <c r="G123" s="400" t="s">
        <v>332</v>
      </c>
    </row>
    <row r="124" spans="1:11" ht="27" customHeight="1">
      <c r="A124" s="408">
        <v>39</v>
      </c>
      <c r="B124" s="1252" t="s">
        <v>667</v>
      </c>
      <c r="C124" s="1252"/>
      <c r="D124" s="1252"/>
      <c r="E124" s="1252"/>
      <c r="F124" s="1253"/>
      <c r="G124" s="616"/>
      <c r="K124" s="507"/>
    </row>
    <row r="125" spans="1:11" ht="4.5" customHeight="1">
      <c r="A125" s="408"/>
      <c r="B125" s="503"/>
      <c r="C125" s="503"/>
      <c r="D125" s="503"/>
      <c r="E125" s="503"/>
      <c r="F125" s="510"/>
      <c r="G125" s="510"/>
      <c r="K125" s="507"/>
    </row>
    <row r="126" spans="1:7" ht="15">
      <c r="A126" s="408"/>
      <c r="B126" s="694"/>
      <c r="C126" s="697"/>
      <c r="D126" s="698"/>
      <c r="E126" s="699"/>
      <c r="F126" s="700"/>
      <c r="G126" s="400" t="s">
        <v>332</v>
      </c>
    </row>
    <row r="127" spans="1:11" ht="27" customHeight="1">
      <c r="A127" s="408">
        <v>40</v>
      </c>
      <c r="B127" s="1252" t="s">
        <v>668</v>
      </c>
      <c r="C127" s="1252"/>
      <c r="D127" s="1252"/>
      <c r="E127" s="1252"/>
      <c r="F127" s="1253"/>
      <c r="G127" s="616"/>
      <c r="K127" s="507"/>
    </row>
    <row r="128" spans="1:11" ht="4.5" customHeight="1">
      <c r="A128" s="408"/>
      <c r="B128" s="503"/>
      <c r="C128" s="503"/>
      <c r="D128" s="503"/>
      <c r="E128" s="503"/>
      <c r="F128" s="510"/>
      <c r="G128" s="510"/>
      <c r="K128" s="507"/>
    </row>
    <row r="129" spans="1:7" ht="15" hidden="1">
      <c r="A129" s="408"/>
      <c r="B129" s="694"/>
      <c r="C129" s="697"/>
      <c r="D129" s="698"/>
      <c r="E129" s="699"/>
      <c r="F129" s="700"/>
      <c r="G129" s="400"/>
    </row>
    <row r="130" spans="1:11" ht="27" customHeight="1" hidden="1">
      <c r="A130" s="408">
        <v>41</v>
      </c>
      <c r="B130" s="1252" t="s">
        <v>275</v>
      </c>
      <c r="C130" s="1252"/>
      <c r="D130" s="1252"/>
      <c r="E130" s="1252"/>
      <c r="F130" s="1253"/>
      <c r="G130" s="703"/>
      <c r="K130" s="507"/>
    </row>
    <row r="131" spans="1:11" ht="4.5" customHeight="1" hidden="1">
      <c r="A131" s="408"/>
      <c r="B131" s="503"/>
      <c r="C131" s="503"/>
      <c r="D131" s="503"/>
      <c r="E131" s="503"/>
      <c r="F131" s="510"/>
      <c r="G131" s="510"/>
      <c r="K131" s="507"/>
    </row>
    <row r="132" spans="1:7" ht="15" hidden="1">
      <c r="A132" s="408"/>
      <c r="B132" s="694"/>
      <c r="C132" s="697"/>
      <c r="D132" s="698"/>
      <c r="E132" s="699"/>
      <c r="F132" s="700"/>
      <c r="G132" s="400"/>
    </row>
    <row r="133" spans="1:11" ht="27" customHeight="1" hidden="1">
      <c r="A133" s="408">
        <v>42</v>
      </c>
      <c r="B133" s="1252" t="s">
        <v>275</v>
      </c>
      <c r="C133" s="1252"/>
      <c r="D133" s="1252"/>
      <c r="E133" s="1252"/>
      <c r="F133" s="1253"/>
      <c r="G133" s="703"/>
      <c r="K133" s="507"/>
    </row>
    <row r="134" spans="1:11" ht="4.5" customHeight="1" hidden="1">
      <c r="A134" s="408"/>
      <c r="B134" s="503"/>
      <c r="C134" s="503"/>
      <c r="D134" s="503"/>
      <c r="E134" s="503"/>
      <c r="F134" s="510"/>
      <c r="G134" s="510"/>
      <c r="K134" s="507"/>
    </row>
    <row r="135" spans="1:7" ht="15" hidden="1">
      <c r="A135" s="408"/>
      <c r="B135" s="694"/>
      <c r="C135" s="697"/>
      <c r="D135" s="698"/>
      <c r="E135" s="699"/>
      <c r="F135" s="700"/>
      <c r="G135" s="400"/>
    </row>
    <row r="136" spans="1:11" ht="27" customHeight="1" hidden="1">
      <c r="A136" s="408">
        <v>43</v>
      </c>
      <c r="B136" s="1252" t="s">
        <v>275</v>
      </c>
      <c r="C136" s="1252"/>
      <c r="D136" s="1252"/>
      <c r="E136" s="1252"/>
      <c r="F136" s="1253"/>
      <c r="G136" s="703"/>
      <c r="K136" s="507"/>
    </row>
    <row r="137" spans="1:11" ht="4.5" customHeight="1" hidden="1">
      <c r="A137" s="408"/>
      <c r="B137" s="503"/>
      <c r="C137" s="503"/>
      <c r="D137" s="503"/>
      <c r="E137" s="503"/>
      <c r="F137" s="510"/>
      <c r="G137" s="510"/>
      <c r="K137" s="507"/>
    </row>
    <row r="138" spans="1:7" ht="15" hidden="1">
      <c r="A138" s="408"/>
      <c r="B138" s="694"/>
      <c r="C138" s="697"/>
      <c r="D138" s="698"/>
      <c r="E138" s="699"/>
      <c r="F138" s="700"/>
      <c r="G138" s="400"/>
    </row>
    <row r="139" spans="1:11" ht="27" customHeight="1" hidden="1">
      <c r="A139" s="408">
        <v>44</v>
      </c>
      <c r="B139" s="1252" t="s">
        <v>275</v>
      </c>
      <c r="C139" s="1252"/>
      <c r="D139" s="1252"/>
      <c r="E139" s="1252"/>
      <c r="F139" s="1253"/>
      <c r="G139" s="703"/>
      <c r="K139" s="507"/>
    </row>
    <row r="140" spans="1:11" ht="4.5" customHeight="1" hidden="1">
      <c r="A140" s="408"/>
      <c r="B140" s="503"/>
      <c r="C140" s="503"/>
      <c r="D140" s="503"/>
      <c r="E140" s="503"/>
      <c r="F140" s="510"/>
      <c r="G140" s="510"/>
      <c r="K140" s="507"/>
    </row>
    <row r="141" spans="1:7" ht="15" hidden="1">
      <c r="A141" s="408"/>
      <c r="B141" s="694"/>
      <c r="C141" s="697"/>
      <c r="D141" s="698"/>
      <c r="E141" s="699"/>
      <c r="F141" s="700"/>
      <c r="G141" s="400"/>
    </row>
    <row r="142" spans="1:11" ht="27" customHeight="1" hidden="1">
      <c r="A142" s="408">
        <v>45</v>
      </c>
      <c r="B142" s="1252" t="s">
        <v>275</v>
      </c>
      <c r="C142" s="1252"/>
      <c r="D142" s="1252"/>
      <c r="E142" s="1252"/>
      <c r="F142" s="1253"/>
      <c r="G142" s="703"/>
      <c r="K142" s="507"/>
    </row>
    <row r="143" spans="1:11" ht="4.5" customHeight="1" hidden="1">
      <c r="A143" s="408"/>
      <c r="B143" s="503"/>
      <c r="C143" s="503"/>
      <c r="D143" s="503"/>
      <c r="E143" s="503"/>
      <c r="F143" s="510"/>
      <c r="G143" s="510"/>
      <c r="K143" s="507"/>
    </row>
    <row r="144" spans="1:7" ht="15" hidden="1">
      <c r="A144" s="408"/>
      <c r="B144" s="694"/>
      <c r="C144" s="697"/>
      <c r="D144" s="698"/>
      <c r="E144" s="699"/>
      <c r="F144" s="700"/>
      <c r="G144" s="400"/>
    </row>
    <row r="145" spans="1:11" ht="27" customHeight="1" hidden="1">
      <c r="A145" s="408">
        <v>46</v>
      </c>
      <c r="B145" s="1252" t="s">
        <v>275</v>
      </c>
      <c r="C145" s="1252"/>
      <c r="D145" s="1252"/>
      <c r="E145" s="1252"/>
      <c r="F145" s="1253"/>
      <c r="G145" s="703"/>
      <c r="K145" s="507"/>
    </row>
    <row r="146" spans="1:11" ht="3.75" customHeight="1" hidden="1">
      <c r="A146" s="408"/>
      <c r="B146" s="503"/>
      <c r="C146" s="503"/>
      <c r="D146" s="503"/>
      <c r="E146" s="503"/>
      <c r="F146" s="510"/>
      <c r="G146" s="1136"/>
      <c r="K146" s="507"/>
    </row>
    <row r="147" spans="1:11" s="382" customFormat="1" ht="15" customHeight="1" hidden="1">
      <c r="A147" s="408"/>
      <c r="B147" s="503"/>
      <c r="C147" s="503"/>
      <c r="D147" s="503"/>
      <c r="E147" s="503"/>
      <c r="F147" s="510"/>
      <c r="G147" s="1137"/>
      <c r="K147" s="1138"/>
    </row>
    <row r="148" spans="1:11" s="382" customFormat="1" ht="27" customHeight="1" hidden="1">
      <c r="A148" s="408">
        <v>47</v>
      </c>
      <c r="B148" s="1252" t="s">
        <v>275</v>
      </c>
      <c r="C148" s="1252"/>
      <c r="D148" s="1252"/>
      <c r="E148" s="1252"/>
      <c r="F148" s="1253"/>
      <c r="G148" s="703"/>
      <c r="K148" s="1138"/>
    </row>
    <row r="149" spans="1:11" s="382" customFormat="1" ht="3.75" customHeight="1" hidden="1">
      <c r="A149" s="408"/>
      <c r="C149" s="503"/>
      <c r="D149" s="503"/>
      <c r="E149" s="503"/>
      <c r="F149" s="510"/>
      <c r="G149" s="510"/>
      <c r="K149" s="1138"/>
    </row>
    <row r="150" spans="1:11" s="382" customFormat="1" ht="15" customHeight="1" hidden="1">
      <c r="A150" s="408"/>
      <c r="B150" s="503"/>
      <c r="C150" s="503"/>
      <c r="D150" s="503"/>
      <c r="E150" s="503"/>
      <c r="F150" s="510"/>
      <c r="G150" s="1137"/>
      <c r="K150" s="1138"/>
    </row>
    <row r="151" spans="1:11" s="382" customFormat="1" ht="27" customHeight="1" hidden="1">
      <c r="A151" s="408">
        <v>48</v>
      </c>
      <c r="B151" s="1252" t="s">
        <v>275</v>
      </c>
      <c r="C151" s="1252"/>
      <c r="D151" s="1252"/>
      <c r="E151" s="1252"/>
      <c r="F151" s="1253"/>
      <c r="G151" s="703"/>
      <c r="K151" s="1138"/>
    </row>
    <row r="152" spans="1:11" s="382" customFormat="1" ht="3" customHeight="1" hidden="1">
      <c r="A152" s="408"/>
      <c r="B152" s="503"/>
      <c r="C152" s="503"/>
      <c r="D152" s="503"/>
      <c r="E152" s="503"/>
      <c r="F152" s="510"/>
      <c r="G152" s="1136"/>
      <c r="K152" s="1138"/>
    </row>
    <row r="153" spans="1:11" s="382" customFormat="1" ht="15" customHeight="1" hidden="1">
      <c r="A153" s="408"/>
      <c r="B153" s="503"/>
      <c r="C153" s="503"/>
      <c r="D153" s="503"/>
      <c r="E153" s="503"/>
      <c r="F153" s="510"/>
      <c r="G153" s="1137"/>
      <c r="K153" s="1138"/>
    </row>
    <row r="154" spans="1:11" s="382" customFormat="1" ht="27" customHeight="1" hidden="1">
      <c r="A154" s="408">
        <v>49</v>
      </c>
      <c r="B154" s="1252" t="s">
        <v>275</v>
      </c>
      <c r="C154" s="1252"/>
      <c r="D154" s="1252"/>
      <c r="E154" s="1252"/>
      <c r="F154" s="1253"/>
      <c r="G154" s="703"/>
      <c r="K154" s="1138"/>
    </row>
    <row r="155" spans="1:11" ht="4.5" customHeight="1" hidden="1">
      <c r="A155" s="408"/>
      <c r="B155" s="503"/>
      <c r="C155" s="503"/>
      <c r="D155" s="503"/>
      <c r="E155" s="503"/>
      <c r="F155" s="510"/>
      <c r="G155" s="510"/>
      <c r="K155" s="507"/>
    </row>
    <row r="156" spans="1:7" ht="15" hidden="1">
      <c r="A156" s="408"/>
      <c r="B156" s="694"/>
      <c r="C156" s="697"/>
      <c r="D156" s="698"/>
      <c r="E156" s="699"/>
      <c r="F156" s="700"/>
      <c r="G156" s="1137"/>
    </row>
    <row r="157" spans="1:11" ht="27" customHeight="1" hidden="1">
      <c r="A157" s="408">
        <v>50</v>
      </c>
      <c r="B157" s="1252" t="s">
        <v>275</v>
      </c>
      <c r="C157" s="1252"/>
      <c r="D157" s="1252"/>
      <c r="E157" s="1252"/>
      <c r="F157" s="1253"/>
      <c r="G157" s="703"/>
      <c r="K157" s="507"/>
    </row>
    <row r="158" spans="1:11" ht="4.5" customHeight="1" hidden="1">
      <c r="A158" s="408"/>
      <c r="B158" s="503"/>
      <c r="C158" s="503"/>
      <c r="D158" s="503"/>
      <c r="E158" s="503"/>
      <c r="F158" s="510"/>
      <c r="G158" s="510"/>
      <c r="K158" s="507"/>
    </row>
    <row r="159" spans="1:7" ht="15" hidden="1">
      <c r="A159" s="408"/>
      <c r="B159" s="694"/>
      <c r="C159" s="697"/>
      <c r="D159" s="698"/>
      <c r="E159" s="699"/>
      <c r="F159" s="700"/>
      <c r="G159" s="1137"/>
    </row>
    <row r="160" spans="1:11" ht="27" customHeight="1" hidden="1">
      <c r="A160" s="408">
        <v>51</v>
      </c>
      <c r="B160" s="1252" t="s">
        <v>275</v>
      </c>
      <c r="C160" s="1252"/>
      <c r="D160" s="1252"/>
      <c r="E160" s="1252"/>
      <c r="F160" s="1253"/>
      <c r="G160" s="703"/>
      <c r="K160" s="507"/>
    </row>
    <row r="161" spans="1:11" ht="4.5" customHeight="1" hidden="1">
      <c r="A161" s="408"/>
      <c r="B161" s="503"/>
      <c r="C161" s="503"/>
      <c r="D161" s="503"/>
      <c r="E161" s="503"/>
      <c r="F161" s="510"/>
      <c r="G161" s="510"/>
      <c r="K161" s="507"/>
    </row>
    <row r="162" spans="1:7" ht="15" hidden="1">
      <c r="A162" s="408"/>
      <c r="B162" s="694"/>
      <c r="C162" s="697"/>
      <c r="D162" s="698"/>
      <c r="E162" s="699"/>
      <c r="F162" s="700"/>
      <c r="G162" s="1137"/>
    </row>
    <row r="163" spans="1:11" ht="27" customHeight="1" hidden="1">
      <c r="A163" s="408">
        <v>52</v>
      </c>
      <c r="B163" s="1252" t="s">
        <v>275</v>
      </c>
      <c r="C163" s="1252"/>
      <c r="D163" s="1252"/>
      <c r="E163" s="1252"/>
      <c r="F163" s="1253"/>
      <c r="G163" s="703"/>
      <c r="K163" s="507"/>
    </row>
    <row r="164" spans="1:11" ht="4.5" customHeight="1" hidden="1">
      <c r="A164" s="408"/>
      <c r="B164" s="503"/>
      <c r="C164" s="503"/>
      <c r="D164" s="503"/>
      <c r="E164" s="503"/>
      <c r="F164" s="510"/>
      <c r="G164" s="510"/>
      <c r="K164" s="507"/>
    </row>
    <row r="165" spans="1:7" ht="15" hidden="1">
      <c r="A165" s="408"/>
      <c r="B165" s="694"/>
      <c r="C165" s="697"/>
      <c r="D165" s="698"/>
      <c r="E165" s="699"/>
      <c r="F165" s="700"/>
      <c r="G165" s="1137"/>
    </row>
    <row r="166" spans="1:11" ht="27" customHeight="1" hidden="1">
      <c r="A166" s="408">
        <v>53</v>
      </c>
      <c r="B166" s="1252" t="s">
        <v>275</v>
      </c>
      <c r="C166" s="1252"/>
      <c r="D166" s="1252"/>
      <c r="E166" s="1252"/>
      <c r="F166" s="1253"/>
      <c r="G166" s="703"/>
      <c r="K166" s="507"/>
    </row>
    <row r="167" spans="1:11" ht="4.5" customHeight="1" hidden="1">
      <c r="A167" s="408"/>
      <c r="B167" s="503"/>
      <c r="C167" s="503"/>
      <c r="D167" s="503"/>
      <c r="E167" s="503"/>
      <c r="F167" s="510"/>
      <c r="G167" s="510"/>
      <c r="K167" s="507"/>
    </row>
    <row r="168" spans="1:7" ht="15" hidden="1">
      <c r="A168" s="408"/>
      <c r="B168" s="694"/>
      <c r="C168" s="697"/>
      <c r="D168" s="698"/>
      <c r="E168" s="699"/>
      <c r="F168" s="700"/>
      <c r="G168" s="1137"/>
    </row>
    <row r="169" spans="1:11" ht="27" customHeight="1" hidden="1">
      <c r="A169" s="408">
        <v>54</v>
      </c>
      <c r="B169" s="1252" t="s">
        <v>275</v>
      </c>
      <c r="C169" s="1252"/>
      <c r="D169" s="1252"/>
      <c r="E169" s="1252"/>
      <c r="F169" s="1253"/>
      <c r="G169" s="703"/>
      <c r="K169" s="507"/>
    </row>
    <row r="170" spans="2:7" ht="12.75" hidden="1">
      <c r="B170" s="741"/>
      <c r="C170" s="741"/>
      <c r="D170" s="741"/>
      <c r="E170" s="741"/>
      <c r="F170" s="741"/>
      <c r="G170" s="741"/>
    </row>
    <row r="171" spans="2:7" ht="12.75" hidden="1">
      <c r="B171" s="741"/>
      <c r="C171" s="741"/>
      <c r="D171" s="741"/>
      <c r="E171" s="741"/>
      <c r="F171" s="741"/>
      <c r="G171" s="741"/>
    </row>
    <row r="172" spans="2:7" ht="12.75" hidden="1">
      <c r="B172" s="741"/>
      <c r="C172" s="741"/>
      <c r="D172" s="741"/>
      <c r="E172" s="741"/>
      <c r="F172" s="741"/>
      <c r="G172" s="741"/>
    </row>
    <row r="173" spans="1:11" s="382" customFormat="1" ht="15" customHeight="1">
      <c r="A173" s="408"/>
      <c r="B173" s="503"/>
      <c r="C173" s="503"/>
      <c r="D173" s="503"/>
      <c r="E173" s="503"/>
      <c r="F173" s="510"/>
      <c r="G173" s="1136"/>
      <c r="K173" s="1138"/>
    </row>
    <row r="174" spans="1:7" ht="33" customHeight="1">
      <c r="A174" s="408"/>
      <c r="B174" s="1269" t="s">
        <v>650</v>
      </c>
      <c r="C174" s="1270"/>
      <c r="D174" s="1270"/>
      <c r="E174" s="1270"/>
      <c r="F174" s="1270"/>
      <c r="G174" s="1271"/>
    </row>
    <row r="175" spans="1:11" ht="41.25" customHeight="1">
      <c r="A175" s="408"/>
      <c r="B175" s="1272"/>
      <c r="C175" s="1273"/>
      <c r="D175" s="1273"/>
      <c r="E175" s="1273"/>
      <c r="F175" s="1273"/>
      <c r="G175" s="1274"/>
      <c r="K175" s="507">
        <f>IF(LEN(B175)&gt;1500,"IL NUMERO MASSIMO DI CARATTERI CONSENTITO E' 1500","")</f>
      </c>
    </row>
    <row r="176" spans="1:11" ht="12.75" customHeight="1">
      <c r="A176" s="408"/>
      <c r="B176" s="1275"/>
      <c r="C176" s="1276"/>
      <c r="D176" s="1276"/>
      <c r="E176" s="1276"/>
      <c r="F176" s="1276"/>
      <c r="G176" s="1277"/>
      <c r="K176" s="507"/>
    </row>
    <row r="177" spans="1:7" ht="12.75" customHeight="1">
      <c r="A177" s="408"/>
      <c r="B177" s="1275"/>
      <c r="C177" s="1276"/>
      <c r="D177" s="1276"/>
      <c r="E177" s="1276"/>
      <c r="F177" s="1276"/>
      <c r="G177" s="1277"/>
    </row>
    <row r="178" spans="1:7" ht="12.75" customHeight="1">
      <c r="A178" s="408"/>
      <c r="B178" s="1275"/>
      <c r="C178" s="1276"/>
      <c r="D178" s="1276"/>
      <c r="E178" s="1276"/>
      <c r="F178" s="1276"/>
      <c r="G178" s="1277"/>
    </row>
    <row r="179" spans="1:7" ht="12.75" customHeight="1">
      <c r="A179" s="408"/>
      <c r="B179" s="1278"/>
      <c r="C179" s="1279"/>
      <c r="D179" s="1279"/>
      <c r="E179" s="1279"/>
      <c r="F179" s="1279"/>
      <c r="G179" s="1280"/>
    </row>
    <row r="180" spans="2:7" ht="38.25" customHeight="1">
      <c r="B180" s="1268" t="s">
        <v>307</v>
      </c>
      <c r="C180" s="1268"/>
      <c r="D180" s="1268"/>
      <c r="E180" s="1268"/>
      <c r="F180" s="1268"/>
      <c r="G180" s="1268"/>
    </row>
    <row r="181" ht="51" customHeight="1">
      <c r="C181" s="611"/>
    </row>
    <row r="182" spans="1:7" s="578" customFormat="1" ht="38.25" customHeight="1">
      <c r="A182" s="617"/>
      <c r="B182" s="1287" t="s">
        <v>391</v>
      </c>
      <c r="C182" s="1288"/>
      <c r="D182" s="1288"/>
      <c r="E182" s="1288"/>
      <c r="F182" s="1288"/>
      <c r="G182" s="1288"/>
    </row>
    <row r="183" ht="51.75" customHeight="1">
      <c r="C183" s="611"/>
    </row>
    <row r="184" ht="18" customHeight="1">
      <c r="C184" s="611"/>
    </row>
    <row r="185" spans="1:11" ht="49.5" customHeight="1">
      <c r="A185" s="401"/>
      <c r="B185" s="1282" t="s">
        <v>704</v>
      </c>
      <c r="C185" s="1282"/>
      <c r="D185" s="1282"/>
      <c r="E185" s="1282"/>
      <c r="F185" s="1282"/>
      <c r="G185" s="1282"/>
      <c r="H185" s="511"/>
      <c r="I185" s="511"/>
      <c r="J185" s="511"/>
      <c r="K185" s="511"/>
    </row>
    <row r="186" spans="1:7" s="1093" customFormat="1" ht="12.75">
      <c r="A186" s="1090"/>
      <c r="B186" s="1091" t="s">
        <v>319</v>
      </c>
      <c r="C186" s="1091">
        <f>IF(COCOCO!$I$24&gt;0,1,0)</f>
        <v>0</v>
      </c>
      <c r="D186" s="1092"/>
      <c r="E186" s="1091" t="s">
        <v>18</v>
      </c>
      <c r="F186" s="1091">
        <f>IF(COUNTIF('Squadratura 1'!J6:J31,"ERRORE")=0,0,1)</f>
        <v>0</v>
      </c>
      <c r="G186" s="1092"/>
    </row>
    <row r="187" spans="1:7" s="1093" customFormat="1" ht="12.75">
      <c r="A187" s="1090"/>
      <c r="B187" s="1091" t="s">
        <v>17</v>
      </c>
      <c r="C187" s="1091">
        <f>IF(('t1'!$K$32+'t1'!$L$32)&gt;0,1,0)</f>
        <v>0</v>
      </c>
      <c r="D187" s="1092"/>
      <c r="E187" s="1091" t="s">
        <v>20</v>
      </c>
      <c r="F187" s="1091">
        <f>IF(OR('Squadratura 2'!G33="ERRORE",'Squadratura 2'!L33="ERRORE"),1,0)</f>
        <v>0</v>
      </c>
      <c r="G187" s="1092"/>
    </row>
    <row r="188" spans="1:7" s="1093" customFormat="1" ht="12.75">
      <c r="A188" s="1090"/>
      <c r="B188" s="1091" t="s">
        <v>19</v>
      </c>
      <c r="C188" s="1091">
        <f>IF(SUM('t2'!C8:P8)&gt;0,1,0)</f>
        <v>0</v>
      </c>
      <c r="D188" s="1092"/>
      <c r="E188" s="1091" t="s">
        <v>22</v>
      </c>
      <c r="F188" s="1091">
        <f>IF(OR('Squadratura 3'!N34="ERRORE",'Squadratura 3'!O34="ERRORE",'Squadratura 3'!AA34="ERRORE",'Squadratura 3'!AB34="ERRORE"),1,0)</f>
        <v>0</v>
      </c>
      <c r="G188" s="1092"/>
    </row>
    <row r="189" spans="1:7" s="1093" customFormat="1" ht="12.75">
      <c r="A189" s="1090"/>
      <c r="B189" s="1091" t="s">
        <v>318</v>
      </c>
      <c r="C189" s="1091">
        <f>IF('t2A'!$T$14&gt;0,1,0)</f>
        <v>0</v>
      </c>
      <c r="D189" s="1092"/>
      <c r="E189" s="1091" t="s">
        <v>24</v>
      </c>
      <c r="F189" s="1091">
        <f>IF(COUNTIF('Squadratura 4'!I6:I31,"ERRORE")=0,0,1)</f>
        <v>0</v>
      </c>
      <c r="G189" s="1092"/>
    </row>
    <row r="190" spans="1:11" s="1093" customFormat="1" ht="12.75">
      <c r="A190" s="1090"/>
      <c r="B190" s="1091" t="s">
        <v>21</v>
      </c>
      <c r="C190" s="1091">
        <f>IF(SUM('t3'!C32:R32)&gt;0,1,0)</f>
        <v>0</v>
      </c>
      <c r="D190" s="1092"/>
      <c r="E190" s="1091" t="s">
        <v>701</v>
      </c>
      <c r="F190" s="1091">
        <f>IF(OR('t15(2)'!H4&lt;&gt;"OK",'t15(3)'!H4&lt;&gt;"OK"),1,0)</f>
        <v>0</v>
      </c>
      <c r="G190" s="1092"/>
      <c r="K190" s="1094"/>
    </row>
    <row r="191" spans="1:11" s="1093" customFormat="1" ht="12.75">
      <c r="A191" s="1090"/>
      <c r="B191" s="1091" t="s">
        <v>23</v>
      </c>
      <c r="C191" s="1091">
        <f>IF(('t4'!$AC$32)&gt;0,1,0)</f>
        <v>0</v>
      </c>
      <c r="D191" s="1092"/>
      <c r="E191" s="1091" t="s">
        <v>702</v>
      </c>
      <c r="F191" s="1091">
        <f>IF(OR('SICI(1)'!F2&lt;&gt;"OK",'SICI(2)'!F2&lt;&gt;"OK"),1,0)</f>
        <v>0</v>
      </c>
      <c r="G191" s="1091"/>
      <c r="K191" s="1094"/>
    </row>
    <row r="192" spans="1:11" s="1093" customFormat="1" ht="12.75">
      <c r="A192" s="1090"/>
      <c r="B192" s="1091" t="s">
        <v>25</v>
      </c>
      <c r="C192" s="1091">
        <f>IF(('t5'!$S$33+'t5'!$T$33)&gt;0,1,0)</f>
        <v>0</v>
      </c>
      <c r="D192" s="1092"/>
      <c r="E192" s="1091" t="s">
        <v>28</v>
      </c>
      <c r="F192" s="1091">
        <f>IF(COUNTIF('Incongruenze 1 e 11'!D5:D7,"OK")=3,0,1)</f>
        <v>0</v>
      </c>
      <c r="G192" s="1092"/>
      <c r="K192" s="1094"/>
    </row>
    <row r="193" spans="1:11" s="1093" customFormat="1" ht="12.75">
      <c r="A193" s="1090"/>
      <c r="B193" s="1091" t="s">
        <v>26</v>
      </c>
      <c r="C193" s="1091">
        <f>IF(('t6'!$U$33+'t6'!$V$33)&gt;0,1,0)</f>
        <v>0</v>
      </c>
      <c r="D193" s="1092"/>
      <c r="E193" s="1091" t="s">
        <v>30</v>
      </c>
      <c r="F193" s="1091">
        <f>IF(COUNTIF('Incongruenza 2'!I6:I31,"ERRORE")=0,0,1)</f>
        <v>0</v>
      </c>
      <c r="G193" s="1092"/>
      <c r="K193" s="1094"/>
    </row>
    <row r="194" spans="1:11" s="1093" customFormat="1" ht="12.75">
      <c r="A194" s="1090"/>
      <c r="B194" s="1091" t="s">
        <v>27</v>
      </c>
      <c r="C194" s="1091">
        <f>IF(('t7'!$W$32+'t7'!$X$32)&gt;0,1,0)</f>
        <v>0</v>
      </c>
      <c r="D194" s="1092"/>
      <c r="E194" s="1091" t="s">
        <v>620</v>
      </c>
      <c r="F194" s="1091">
        <f>IF(COUNTIF('Incongruenze 3, 12 e 13'!D5:D7,"OK")=3,0,1)</f>
        <v>0</v>
      </c>
      <c r="G194" s="1092"/>
      <c r="K194" s="1094"/>
    </row>
    <row r="195" spans="1:11" s="1093" customFormat="1" ht="12.75">
      <c r="A195" s="1090"/>
      <c r="B195" s="1091" t="s">
        <v>29</v>
      </c>
      <c r="C195" s="1091">
        <f>IF(('t8'!$AA$32+'t8'!$AB$32)&gt;0,1,0)</f>
        <v>0</v>
      </c>
      <c r="D195" s="1092"/>
      <c r="E195" s="1091" t="s">
        <v>32</v>
      </c>
      <c r="F195" s="1091">
        <f>IF(OR(AND('Incongruenza 4 e controlli t14'!F21=" ",'Incongruenza 4 e controlli t14'!F23=" "),AND('Incongruenza 4 e controlli t14'!F21="OK",'Incongruenza 4 e controlli t14'!F23="OK"),AND('Incongruenza 4 e controlli t14'!F23="E' stata dichiarata IRAP Commerciale")),0,1)</f>
        <v>0</v>
      </c>
      <c r="G195" s="1092"/>
      <c r="K195" s="1094"/>
    </row>
    <row r="196" spans="1:11" s="1093" customFormat="1" ht="12.75">
      <c r="A196" s="1090"/>
      <c r="B196" s="1091" t="s">
        <v>31</v>
      </c>
      <c r="C196" s="1091">
        <f>IF(('t9'!$O$32+'t9'!$P$32)&gt;0,1,0)</f>
        <v>0</v>
      </c>
      <c r="D196" s="1092"/>
      <c r="E196" s="1091" t="s">
        <v>34</v>
      </c>
      <c r="F196" s="1091">
        <f>IF(COUNTIF('Incongruenza 5'!G6:G31,"ERRORE")=0,0,1)</f>
        <v>0</v>
      </c>
      <c r="G196" s="1092"/>
      <c r="K196" s="1094"/>
    </row>
    <row r="197" spans="1:11" s="1093" customFormat="1" ht="12.75">
      <c r="A197" s="1090"/>
      <c r="B197" s="1091" t="s">
        <v>33</v>
      </c>
      <c r="C197" s="1091">
        <f>IF(('t10'!$AU$32+'t10'!$AV$32)&gt;0,1,0)</f>
        <v>0</v>
      </c>
      <c r="D197" s="1092"/>
      <c r="E197" s="1091" t="s">
        <v>36</v>
      </c>
      <c r="F197" s="1091">
        <f>IF(COUNTIF('Incongruenza 6'!E6:E31,"ERRORE")=0,0,1)</f>
        <v>0</v>
      </c>
      <c r="G197" s="1092"/>
      <c r="K197" s="1094"/>
    </row>
    <row r="198" spans="1:7" s="1093" customFormat="1" ht="12.75">
      <c r="A198" s="1090"/>
      <c r="B198" s="1091" t="s">
        <v>35</v>
      </c>
      <c r="C198" s="1091">
        <f>IF(('t11'!$U$34+'t11'!$V$34)&gt;0,1,0)</f>
        <v>0</v>
      </c>
      <c r="D198" s="1092"/>
      <c r="E198" s="1091" t="s">
        <v>38</v>
      </c>
      <c r="F198" s="1091">
        <f>IF(COUNTIF('Incongruenza 7'!I6:I31,"ERRORE")=0,0,1)</f>
        <v>0</v>
      </c>
      <c r="G198" s="1092"/>
    </row>
    <row r="199" spans="1:7" s="1093" customFormat="1" ht="12.75">
      <c r="A199" s="1090"/>
      <c r="B199" s="1091" t="s">
        <v>37</v>
      </c>
      <c r="C199" s="1091">
        <f>IF(('t12'!$J$32+'t12'!$C$32)&gt;0,1,0)</f>
        <v>0</v>
      </c>
      <c r="D199" s="1092"/>
      <c r="E199" s="1091" t="s">
        <v>410</v>
      </c>
      <c r="F199" s="1091">
        <f>IF(COUNTIF('Incongruenza 8'!J6:J31,"ERRORE")=0,0,1)</f>
        <v>0</v>
      </c>
      <c r="G199" s="1092"/>
    </row>
    <row r="200" spans="1:7" s="1093" customFormat="1" ht="12.75">
      <c r="A200" s="1090"/>
      <c r="B200" s="1091" t="s">
        <v>39</v>
      </c>
      <c r="C200" s="1091">
        <f>IF(('t13'!$U$32)&gt;0,1,0)</f>
        <v>0</v>
      </c>
      <c r="D200" s="1092"/>
      <c r="E200" s="1091" t="s">
        <v>834</v>
      </c>
      <c r="F200" s="1091">
        <f>IF(OR('t15(1)'!H18&lt;&gt;"OK",'t15(2)'!H18&lt;&gt;"ok",'t15(3)'!H18&lt;&gt;"ok"),1,0)</f>
        <v>0</v>
      </c>
      <c r="G200" s="1092"/>
    </row>
    <row r="201" spans="1:7" s="1093" customFormat="1" ht="12.75">
      <c r="A201" s="1090"/>
      <c r="B201" s="1091" t="s">
        <v>40</v>
      </c>
      <c r="C201" s="1091">
        <f>IF(('Incongruenza 4 e controlli t14'!$C$31)&gt;0,1,0)</f>
        <v>0</v>
      </c>
      <c r="D201" s="1092"/>
      <c r="E201" s="1092" t="s">
        <v>658</v>
      </c>
      <c r="F201" s="1091">
        <f>IF(COUNTIF('Incongruenza 10'!K8:L8,"OK")=2,0,1)</f>
        <v>0</v>
      </c>
      <c r="G201" s="1092"/>
    </row>
    <row r="202" spans="1:7" s="1093" customFormat="1" ht="12.75">
      <c r="A202" s="1090"/>
      <c r="B202" s="1091" t="s">
        <v>41</v>
      </c>
      <c r="C202" s="1091">
        <f>IF(('t15(1)'!$C$34+'t15(1)'!$G$34+'t15(2)'!$C$36+'t15(2)'!$G$36+'t15(3)'!$C$48+'t15(3)'!$G$48)&gt;0,1,0)</f>
        <v>0</v>
      </c>
      <c r="D202" s="1092"/>
      <c r="E202" s="1092" t="s">
        <v>695</v>
      </c>
      <c r="F202" s="1091">
        <f>IF(COUNTIF('Incongruenze 1 e 11'!D13:D20,"OK")=6,0,1)</f>
        <v>0</v>
      </c>
      <c r="G202" s="1092"/>
    </row>
    <row r="203" spans="1:7" s="1093" customFormat="1" ht="12.75">
      <c r="A203" s="1090"/>
      <c r="B203" s="1091" t="s">
        <v>703</v>
      </c>
      <c r="C203" s="1091">
        <f>IF(('SICI(1)'!N9+'SICI(2)'!N9)&gt;0,1,0)</f>
        <v>0</v>
      </c>
      <c r="D203" s="1092"/>
      <c r="E203" s="1092" t="s">
        <v>696</v>
      </c>
      <c r="F203" s="1091">
        <f>IF(COUNTIF('Incongruenze 3, 12 e 13'!D13:D14,"OK")=2,0,1)</f>
        <v>0</v>
      </c>
      <c r="G203" s="1092"/>
    </row>
    <row r="204" spans="1:7" s="1093" customFormat="1" ht="12.75">
      <c r="A204" s="1090"/>
      <c r="B204" s="1091" t="s">
        <v>619</v>
      </c>
      <c r="C204" s="1091">
        <f>IF(('Tabella Riconciliazione'!$F$32)&gt;0,1,0)</f>
        <v>0</v>
      </c>
      <c r="D204" s="1092"/>
      <c r="E204" s="1092" t="s">
        <v>697</v>
      </c>
      <c r="F204" s="1091">
        <f>IF(COUNTIF('Incongruenze 3, 12 e 13'!D20,"OK")=1,0,1)</f>
        <v>0</v>
      </c>
      <c r="G204" s="1092"/>
    </row>
    <row r="205" spans="1:7" s="1093" customFormat="1" ht="12.75">
      <c r="A205" s="1090"/>
      <c r="B205" s="1092"/>
      <c r="C205" s="1092"/>
      <c r="D205" s="1092"/>
      <c r="E205" s="1092" t="s">
        <v>698</v>
      </c>
      <c r="F205" s="1091">
        <f>IF(COUNTIF('Incongruenza 14'!G6:G31,"ERRORE")=0,0,1)</f>
        <v>0</v>
      </c>
      <c r="G205" s="1092"/>
    </row>
    <row r="206" spans="1:7" s="1093" customFormat="1" ht="12.75">
      <c r="A206" s="1090"/>
      <c r="B206" s="1092"/>
      <c r="C206" s="1092"/>
      <c r="D206" s="1092"/>
      <c r="E206" s="1092" t="s">
        <v>699</v>
      </c>
      <c r="F206" s="1091">
        <f>IF(OR('t15(1)'!H11&lt;&gt;"OK",'t15(2)'!H11&lt;&gt;"ok",'t15(3)'!H11&lt;&gt;"ok"),1,0)</f>
        <v>0</v>
      </c>
      <c r="G206" s="1092"/>
    </row>
    <row r="207" spans="1:7" s="1093" customFormat="1" ht="12.75">
      <c r="A207" s="1090"/>
      <c r="B207" s="1092"/>
      <c r="C207" s="1092"/>
      <c r="D207" s="1092"/>
      <c r="E207" s="1092" t="s">
        <v>700</v>
      </c>
      <c r="F207" s="1091">
        <f>IF(OR('SICI(1)'!F6&lt;&gt;"OK",'SICI(2)'!F6&lt;&gt;"ok"),1,0)</f>
        <v>0</v>
      </c>
      <c r="G207" s="1092"/>
    </row>
    <row r="208" spans="1:7" s="1093" customFormat="1" ht="12.75">
      <c r="A208" s="1090"/>
      <c r="B208" s="1092"/>
      <c r="C208" s="1092"/>
      <c r="D208" s="1092"/>
      <c r="E208" s="1092" t="s">
        <v>864</v>
      </c>
      <c r="F208" s="1092">
        <f>IF(('t12'!$AK$5)&gt;0,1,0)</f>
        <v>0</v>
      </c>
      <c r="G208" s="1092"/>
    </row>
    <row r="209" spans="1:7" s="1093" customFormat="1" ht="12.75">
      <c r="A209" s="1090"/>
      <c r="B209" s="1092"/>
      <c r="C209" s="1092"/>
      <c r="D209" s="1092"/>
      <c r="E209" s="1092"/>
      <c r="F209" s="1092"/>
      <c r="G209" s="1092"/>
    </row>
    <row r="210" spans="1:7" s="1093" customFormat="1" ht="12.75">
      <c r="A210" s="1090"/>
      <c r="B210" s="1092"/>
      <c r="C210" s="1092"/>
      <c r="D210" s="1092"/>
      <c r="E210" s="1092"/>
      <c r="F210" s="1092"/>
      <c r="G210" s="1092"/>
    </row>
    <row r="211" spans="1:7" s="1093" customFormat="1" ht="12.75">
      <c r="A211" s="1090"/>
      <c r="B211" s="1092"/>
      <c r="C211" s="1092"/>
      <c r="D211" s="1092"/>
      <c r="E211" s="1092"/>
      <c r="F211" s="1092"/>
      <c r="G211" s="1092"/>
    </row>
    <row r="212" spans="1:7" s="1093" customFormat="1" ht="12.75">
      <c r="A212" s="1090"/>
      <c r="B212" s="1092"/>
      <c r="C212" s="1092"/>
      <c r="D212" s="1092"/>
      <c r="E212" s="1092"/>
      <c r="F212" s="1092"/>
      <c r="G212" s="1092"/>
    </row>
    <row r="213" spans="1:7" s="511" customFormat="1" ht="12.75">
      <c r="A213" s="401"/>
      <c r="B213" s="741"/>
      <c r="C213" s="741"/>
      <c r="D213" s="741"/>
      <c r="E213" s="403"/>
      <c r="F213" s="403"/>
      <c r="G213" s="1092"/>
    </row>
    <row r="214" spans="1:7" s="513" customFormat="1" ht="12.75">
      <c r="A214" s="512"/>
      <c r="B214" s="403"/>
      <c r="C214" s="403"/>
      <c r="D214" s="403"/>
      <c r="E214" s="403"/>
      <c r="F214" s="403"/>
      <c r="G214" s="741"/>
    </row>
    <row r="215" spans="1:7" s="513" customFormat="1" ht="12.75">
      <c r="A215" s="512"/>
      <c r="B215" s="403"/>
      <c r="C215" s="403"/>
      <c r="D215" s="403"/>
      <c r="E215" s="403"/>
      <c r="F215" s="403"/>
      <c r="G215" s="403"/>
    </row>
    <row r="216" spans="1:7" s="513" customFormat="1" ht="12.75">
      <c r="A216" s="512"/>
      <c r="B216" s="403"/>
      <c r="C216" s="403"/>
      <c r="D216" s="403"/>
      <c r="E216" s="403"/>
      <c r="F216" s="403"/>
      <c r="G216" s="403"/>
    </row>
    <row r="217" spans="1:7" s="513" customFormat="1" ht="12.75">
      <c r="A217" s="512"/>
      <c r="B217" s="403"/>
      <c r="C217" s="403"/>
      <c r="D217" s="403"/>
      <c r="E217" s="403"/>
      <c r="F217" s="403"/>
      <c r="G217" s="403"/>
    </row>
    <row r="218" spans="1:7" s="513" customFormat="1" ht="12.75">
      <c r="A218" s="512"/>
      <c r="B218" s="403"/>
      <c r="C218" s="403"/>
      <c r="D218" s="403"/>
      <c r="E218" s="403"/>
      <c r="F218" s="403"/>
      <c r="G218" s="403"/>
    </row>
    <row r="219" spans="1:7" s="513" customFormat="1" ht="12.75">
      <c r="A219" s="512"/>
      <c r="B219" s="403"/>
      <c r="C219" s="403"/>
      <c r="D219" s="403"/>
      <c r="E219" s="403"/>
      <c r="F219" s="403"/>
      <c r="G219" s="403"/>
    </row>
    <row r="220" spans="1:7" s="513" customFormat="1" ht="12.75">
      <c r="A220" s="512"/>
      <c r="B220" s="403"/>
      <c r="C220" s="403"/>
      <c r="D220" s="403"/>
      <c r="E220" s="403"/>
      <c r="F220" s="403"/>
      <c r="G220" s="403"/>
    </row>
    <row r="221" spans="1:7" s="513" customFormat="1" ht="12.75">
      <c r="A221" s="512"/>
      <c r="B221" s="403"/>
      <c r="C221" s="403"/>
      <c r="D221" s="403"/>
      <c r="E221" s="403"/>
      <c r="F221" s="403"/>
      <c r="G221" s="403"/>
    </row>
    <row r="222" spans="1:7" s="513" customFormat="1" ht="12.75">
      <c r="A222" s="512"/>
      <c r="B222" s="403"/>
      <c r="C222" s="403"/>
      <c r="D222" s="403"/>
      <c r="E222" s="403"/>
      <c r="F222" s="403"/>
      <c r="G222" s="403"/>
    </row>
    <row r="223" spans="1:7" s="513" customFormat="1" ht="12.75">
      <c r="A223" s="512"/>
      <c r="B223" s="403"/>
      <c r="C223" s="403"/>
      <c r="D223" s="403"/>
      <c r="E223" s="403"/>
      <c r="F223" s="403"/>
      <c r="G223" s="403"/>
    </row>
    <row r="224" spans="1:7" s="513" customFormat="1" ht="12.75">
      <c r="A224" s="512"/>
      <c r="B224" s="403"/>
      <c r="C224" s="403"/>
      <c r="D224" s="403"/>
      <c r="E224" s="403"/>
      <c r="F224" s="403"/>
      <c r="G224" s="403"/>
    </row>
    <row r="225" spans="1:7" s="513" customFormat="1" ht="12.75">
      <c r="A225" s="512"/>
      <c r="B225" s="403"/>
      <c r="C225" s="403"/>
      <c r="D225" s="403"/>
      <c r="E225" s="403"/>
      <c r="F225" s="403"/>
      <c r="G225" s="403"/>
    </row>
    <row r="226" spans="1:7" s="513" customFormat="1" ht="12.75">
      <c r="A226" s="512"/>
      <c r="B226" s="403"/>
      <c r="C226" s="403"/>
      <c r="D226" s="403"/>
      <c r="E226" s="403"/>
      <c r="F226" s="403"/>
      <c r="G226" s="403"/>
    </row>
    <row r="227" spans="1:7" s="513" customFormat="1" ht="12.75">
      <c r="A227" s="512"/>
      <c r="B227" s="403"/>
      <c r="C227" s="403"/>
      <c r="D227" s="403"/>
      <c r="E227" s="403"/>
      <c r="F227" s="403"/>
      <c r="G227" s="403"/>
    </row>
    <row r="228" spans="1:7" s="513" customFormat="1" ht="12.75">
      <c r="A228" s="512"/>
      <c r="B228" s="403"/>
      <c r="C228" s="403"/>
      <c r="D228" s="403"/>
      <c r="E228" s="403"/>
      <c r="F228" s="403"/>
      <c r="G228" s="403"/>
    </row>
    <row r="229" spans="1:7" s="513" customFormat="1" ht="12.75">
      <c r="A229" s="512"/>
      <c r="B229" s="403"/>
      <c r="C229" s="403"/>
      <c r="D229" s="403"/>
      <c r="E229" s="403"/>
      <c r="F229" s="403"/>
      <c r="G229" s="403"/>
    </row>
    <row r="230" spans="1:7" s="513" customFormat="1" ht="12.75">
      <c r="A230" s="512"/>
      <c r="B230" s="403"/>
      <c r="C230" s="403"/>
      <c r="D230" s="403"/>
      <c r="E230" s="403"/>
      <c r="F230" s="403"/>
      <c r="G230" s="403"/>
    </row>
    <row r="231" spans="1:7" s="513" customFormat="1" ht="12.75">
      <c r="A231" s="512"/>
      <c r="B231" s="403"/>
      <c r="C231" s="403"/>
      <c r="D231" s="403"/>
      <c r="E231" s="403"/>
      <c r="F231" s="403"/>
      <c r="G231" s="403"/>
    </row>
    <row r="232" spans="1:7" s="513" customFormat="1" ht="12.75">
      <c r="A232" s="512"/>
      <c r="B232" s="403"/>
      <c r="C232" s="403"/>
      <c r="D232" s="403"/>
      <c r="E232" s="403"/>
      <c r="F232" s="403"/>
      <c r="G232" s="403"/>
    </row>
    <row r="233" spans="1:7" s="513" customFormat="1" ht="12.75">
      <c r="A233" s="512"/>
      <c r="B233" s="403"/>
      <c r="C233" s="403"/>
      <c r="D233" s="403"/>
      <c r="E233" s="403"/>
      <c r="F233" s="403"/>
      <c r="G233" s="403"/>
    </row>
    <row r="234" spans="1:7" s="513" customFormat="1" ht="12.75">
      <c r="A234" s="512"/>
      <c r="B234" s="403"/>
      <c r="C234" s="403"/>
      <c r="D234" s="403"/>
      <c r="E234" s="403"/>
      <c r="F234" s="403"/>
      <c r="G234" s="403"/>
    </row>
    <row r="235" spans="1:7" s="513" customFormat="1" ht="12.75">
      <c r="A235" s="512"/>
      <c r="B235" s="403"/>
      <c r="C235" s="403"/>
      <c r="D235" s="403"/>
      <c r="E235" s="403"/>
      <c r="F235" s="403"/>
      <c r="G235" s="403"/>
    </row>
    <row r="236" spans="1:7" s="513" customFormat="1" ht="12.75">
      <c r="A236" s="512"/>
      <c r="B236" s="403"/>
      <c r="C236" s="403"/>
      <c r="D236" s="403"/>
      <c r="E236" s="403"/>
      <c r="F236" s="403"/>
      <c r="G236" s="403"/>
    </row>
    <row r="237" spans="1:7" s="513" customFormat="1" ht="12.75">
      <c r="A237" s="512"/>
      <c r="B237" s="403"/>
      <c r="C237" s="403"/>
      <c r="D237" s="403"/>
      <c r="E237" s="403"/>
      <c r="F237" s="403"/>
      <c r="G237" s="403"/>
    </row>
    <row r="238" spans="1:7" s="513" customFormat="1" ht="12.75">
      <c r="A238" s="512"/>
      <c r="B238" s="403"/>
      <c r="C238" s="403"/>
      <c r="D238" s="403"/>
      <c r="E238" s="403"/>
      <c r="F238" s="403"/>
      <c r="G238" s="403"/>
    </row>
    <row r="239" spans="1:7" s="513" customFormat="1" ht="12.75">
      <c r="A239" s="512"/>
      <c r="B239" s="403"/>
      <c r="C239" s="403"/>
      <c r="D239" s="403"/>
      <c r="E239" s="403"/>
      <c r="F239" s="403"/>
      <c r="G239" s="403"/>
    </row>
    <row r="240" spans="1:7" s="513" customFormat="1" ht="12.75">
      <c r="A240" s="512"/>
      <c r="B240" s="403"/>
      <c r="C240" s="403"/>
      <c r="D240" s="403"/>
      <c r="E240" s="403"/>
      <c r="F240" s="403"/>
      <c r="G240" s="403"/>
    </row>
    <row r="241" spans="1:7" s="513" customFormat="1" ht="12.75">
      <c r="A241" s="512"/>
      <c r="B241" s="403"/>
      <c r="C241" s="403"/>
      <c r="D241" s="403"/>
      <c r="E241" s="403"/>
      <c r="F241" s="403"/>
      <c r="G241" s="403"/>
    </row>
    <row r="242" spans="1:7" s="513" customFormat="1" ht="12.75">
      <c r="A242" s="512"/>
      <c r="B242" s="403"/>
      <c r="C242" s="403"/>
      <c r="D242" s="403"/>
      <c r="E242" s="403"/>
      <c r="F242" s="403"/>
      <c r="G242" s="403"/>
    </row>
    <row r="243" spans="1:7" s="513" customFormat="1" ht="12.75">
      <c r="A243" s="512"/>
      <c r="B243" s="403"/>
      <c r="C243" s="403"/>
      <c r="D243" s="403"/>
      <c r="E243" s="403"/>
      <c r="F243" s="403"/>
      <c r="G243" s="403"/>
    </row>
    <row r="244" spans="1:7" s="513" customFormat="1" ht="12.75">
      <c r="A244" s="512"/>
      <c r="B244" s="403"/>
      <c r="C244" s="403"/>
      <c r="D244" s="403"/>
      <c r="E244" s="403"/>
      <c r="F244" s="403"/>
      <c r="G244" s="403"/>
    </row>
    <row r="245" spans="1:7" s="513" customFormat="1" ht="12.75">
      <c r="A245" s="512"/>
      <c r="B245" s="403"/>
      <c r="C245" s="403"/>
      <c r="D245" s="403"/>
      <c r="E245" s="403"/>
      <c r="F245" s="403"/>
      <c r="G245" s="403"/>
    </row>
    <row r="246" spans="1:7" s="513" customFormat="1" ht="12.75">
      <c r="A246" s="512"/>
      <c r="B246" s="403"/>
      <c r="C246" s="403"/>
      <c r="D246" s="403"/>
      <c r="E246" s="403"/>
      <c r="F246" s="403"/>
      <c r="G246" s="403"/>
    </row>
    <row r="247" spans="1:7" s="513" customFormat="1" ht="12.75">
      <c r="A247" s="512"/>
      <c r="B247" s="403"/>
      <c r="C247" s="403"/>
      <c r="D247" s="403"/>
      <c r="E247" s="403"/>
      <c r="F247" s="403"/>
      <c r="G247" s="403"/>
    </row>
    <row r="248" spans="1:7" s="513" customFormat="1" ht="12.75">
      <c r="A248" s="512"/>
      <c r="B248" s="403"/>
      <c r="C248" s="403"/>
      <c r="D248" s="403"/>
      <c r="E248" s="403"/>
      <c r="F248" s="403"/>
      <c r="G248" s="403"/>
    </row>
    <row r="249" spans="1:7" s="513" customFormat="1" ht="12.75">
      <c r="A249" s="512"/>
      <c r="B249" s="403"/>
      <c r="C249" s="403"/>
      <c r="D249" s="403"/>
      <c r="E249" s="403"/>
      <c r="F249" s="403"/>
      <c r="G249" s="403"/>
    </row>
    <row r="250" spans="1:7" s="513" customFormat="1" ht="12.75">
      <c r="A250" s="512"/>
      <c r="B250" s="403"/>
      <c r="C250" s="403"/>
      <c r="D250" s="403"/>
      <c r="E250" s="403"/>
      <c r="F250" s="403"/>
      <c r="G250" s="403"/>
    </row>
    <row r="251" spans="1:7" s="513" customFormat="1" ht="12.75">
      <c r="A251" s="512"/>
      <c r="B251" s="403"/>
      <c r="C251" s="403"/>
      <c r="D251" s="403"/>
      <c r="E251" s="403"/>
      <c r="F251" s="403"/>
      <c r="G251" s="403"/>
    </row>
    <row r="252" spans="1:7" s="513" customFormat="1" ht="12.75">
      <c r="A252" s="512"/>
      <c r="B252" s="403"/>
      <c r="C252" s="403"/>
      <c r="D252" s="403"/>
      <c r="E252" s="403"/>
      <c r="F252" s="403"/>
      <c r="G252" s="403"/>
    </row>
    <row r="253" spans="1:7" s="513" customFormat="1" ht="12.75">
      <c r="A253" s="512"/>
      <c r="B253" s="403"/>
      <c r="C253" s="403"/>
      <c r="D253" s="403"/>
      <c r="E253" s="403"/>
      <c r="F253" s="403"/>
      <c r="G253" s="403"/>
    </row>
    <row r="254" spans="1:7" s="513" customFormat="1" ht="12.75">
      <c r="A254" s="512"/>
      <c r="B254" s="403"/>
      <c r="C254" s="403"/>
      <c r="D254" s="403"/>
      <c r="E254" s="403"/>
      <c r="F254" s="403"/>
      <c r="G254" s="403"/>
    </row>
    <row r="255" spans="1:7" s="513" customFormat="1" ht="12.75">
      <c r="A255" s="512"/>
      <c r="B255" s="403"/>
      <c r="C255" s="403"/>
      <c r="D255" s="403"/>
      <c r="E255" s="403"/>
      <c r="F255" s="403"/>
      <c r="G255" s="403"/>
    </row>
    <row r="256" spans="1:7" s="513" customFormat="1" ht="12.75">
      <c r="A256" s="512"/>
      <c r="B256" s="403"/>
      <c r="C256" s="403"/>
      <c r="D256" s="403"/>
      <c r="E256" s="403"/>
      <c r="F256" s="403"/>
      <c r="G256" s="403"/>
    </row>
    <row r="257" spans="1:7" s="513" customFormat="1" ht="12.75">
      <c r="A257" s="512"/>
      <c r="B257" s="403"/>
      <c r="C257" s="403"/>
      <c r="D257" s="403"/>
      <c r="E257" s="403"/>
      <c r="F257" s="403"/>
      <c r="G257" s="403"/>
    </row>
    <row r="258" spans="1:7" s="513" customFormat="1" ht="12.75">
      <c r="A258" s="512"/>
      <c r="B258" s="403"/>
      <c r="C258" s="403"/>
      <c r="D258" s="403"/>
      <c r="E258" s="403"/>
      <c r="F258" s="403"/>
      <c r="G258" s="403"/>
    </row>
    <row r="259" spans="1:7" s="513" customFormat="1" ht="12.75">
      <c r="A259" s="512"/>
      <c r="B259" s="403"/>
      <c r="C259" s="403"/>
      <c r="D259" s="403"/>
      <c r="E259" s="403"/>
      <c r="F259" s="403"/>
      <c r="G259" s="403"/>
    </row>
    <row r="260" spans="1:7" s="513" customFormat="1" ht="12.75">
      <c r="A260" s="512"/>
      <c r="B260" s="403"/>
      <c r="C260" s="403"/>
      <c r="D260" s="403"/>
      <c r="E260" s="403"/>
      <c r="F260" s="403"/>
      <c r="G260" s="403"/>
    </row>
    <row r="261" spans="1:7" s="513" customFormat="1" ht="12.75">
      <c r="A261" s="512"/>
      <c r="B261" s="403"/>
      <c r="C261" s="403"/>
      <c r="D261" s="403"/>
      <c r="E261" s="403"/>
      <c r="F261" s="403"/>
      <c r="G261" s="403"/>
    </row>
    <row r="262" spans="1:7" s="513" customFormat="1" ht="12.75">
      <c r="A262" s="512"/>
      <c r="B262" s="403"/>
      <c r="C262" s="403"/>
      <c r="D262" s="403"/>
      <c r="E262" s="403"/>
      <c r="F262" s="403"/>
      <c r="G262" s="403"/>
    </row>
    <row r="263" spans="1:7" s="513" customFormat="1" ht="12.75">
      <c r="A263" s="512"/>
      <c r="B263" s="403"/>
      <c r="C263" s="403"/>
      <c r="D263" s="403"/>
      <c r="E263" s="403"/>
      <c r="F263" s="403"/>
      <c r="G263" s="403"/>
    </row>
    <row r="264" spans="1:7" s="513" customFormat="1" ht="12.75">
      <c r="A264" s="512"/>
      <c r="B264" s="403"/>
      <c r="C264" s="403"/>
      <c r="D264" s="403"/>
      <c r="E264" s="403"/>
      <c r="F264" s="403"/>
      <c r="G264" s="403"/>
    </row>
    <row r="265" spans="1:7" s="513" customFormat="1" ht="12.75">
      <c r="A265" s="512"/>
      <c r="B265" s="403"/>
      <c r="C265" s="403"/>
      <c r="D265" s="403"/>
      <c r="E265" s="403"/>
      <c r="F265" s="403"/>
      <c r="G265" s="403"/>
    </row>
    <row r="266" spans="1:7" s="513" customFormat="1" ht="12.75">
      <c r="A266" s="512"/>
      <c r="B266" s="403"/>
      <c r="C266" s="403"/>
      <c r="D266" s="403"/>
      <c r="E266" s="403"/>
      <c r="F266" s="403"/>
      <c r="G266" s="403"/>
    </row>
    <row r="267" spans="1:7" s="513" customFormat="1" ht="12.75">
      <c r="A267" s="512"/>
      <c r="B267" s="403"/>
      <c r="C267" s="403"/>
      <c r="D267" s="403"/>
      <c r="E267" s="403"/>
      <c r="F267" s="403"/>
      <c r="G267" s="403"/>
    </row>
    <row r="268" spans="1:7" s="513" customFormat="1" ht="12.75">
      <c r="A268" s="512"/>
      <c r="B268" s="403"/>
      <c r="C268" s="403"/>
      <c r="D268" s="403"/>
      <c r="E268" s="403"/>
      <c r="F268" s="403"/>
      <c r="G268" s="403"/>
    </row>
    <row r="269" spans="1:7" s="513" customFormat="1" ht="12.75">
      <c r="A269" s="512"/>
      <c r="B269" s="403"/>
      <c r="C269" s="403"/>
      <c r="D269" s="403"/>
      <c r="E269" s="403"/>
      <c r="F269" s="403"/>
      <c r="G269" s="403"/>
    </row>
    <row r="270" spans="1:7" s="513" customFormat="1" ht="12.75">
      <c r="A270" s="512"/>
      <c r="B270" s="403"/>
      <c r="C270" s="403"/>
      <c r="D270" s="403"/>
      <c r="E270" s="403"/>
      <c r="F270" s="403"/>
      <c r="G270" s="403"/>
    </row>
    <row r="271" spans="1:7" s="513" customFormat="1" ht="12.75">
      <c r="A271" s="512"/>
      <c r="B271" s="403"/>
      <c r="C271" s="403"/>
      <c r="D271" s="403"/>
      <c r="E271" s="403"/>
      <c r="F271" s="403"/>
      <c r="G271" s="403"/>
    </row>
    <row r="272" spans="1:7" s="513" customFormat="1" ht="12.75">
      <c r="A272" s="512"/>
      <c r="B272" s="403"/>
      <c r="C272" s="403"/>
      <c r="D272" s="403"/>
      <c r="E272" s="403"/>
      <c r="F272" s="403"/>
      <c r="G272" s="403"/>
    </row>
    <row r="273" spans="1:7" s="513" customFormat="1" ht="12.75">
      <c r="A273" s="512"/>
      <c r="B273" s="403"/>
      <c r="C273" s="403"/>
      <c r="D273" s="403"/>
      <c r="E273" s="403"/>
      <c r="F273" s="403"/>
      <c r="G273" s="403"/>
    </row>
    <row r="274" spans="1:7" s="513" customFormat="1" ht="12.75">
      <c r="A274" s="512"/>
      <c r="B274" s="403"/>
      <c r="C274" s="403"/>
      <c r="D274" s="403"/>
      <c r="E274" s="403"/>
      <c r="F274" s="403"/>
      <c r="G274" s="403"/>
    </row>
    <row r="275" spans="1:7" s="513" customFormat="1" ht="12.75">
      <c r="A275" s="512"/>
      <c r="B275" s="403"/>
      <c r="C275" s="403"/>
      <c r="D275" s="403"/>
      <c r="E275" s="403"/>
      <c r="F275" s="403"/>
      <c r="G275" s="403"/>
    </row>
    <row r="276" spans="1:7" s="513" customFormat="1" ht="12.75">
      <c r="A276" s="512"/>
      <c r="B276" s="403"/>
      <c r="C276" s="403"/>
      <c r="D276" s="403"/>
      <c r="E276" s="403"/>
      <c r="F276" s="403"/>
      <c r="G276" s="403"/>
    </row>
    <row r="277" spans="1:7" s="513" customFormat="1" ht="12.75">
      <c r="A277" s="512"/>
      <c r="B277" s="403"/>
      <c r="C277" s="403"/>
      <c r="D277" s="403"/>
      <c r="E277" s="403"/>
      <c r="F277" s="403"/>
      <c r="G277" s="403"/>
    </row>
    <row r="278" spans="1:7" s="513" customFormat="1" ht="12.75">
      <c r="A278" s="512"/>
      <c r="B278" s="403"/>
      <c r="C278" s="403"/>
      <c r="D278" s="403"/>
      <c r="E278" s="403"/>
      <c r="F278" s="403"/>
      <c r="G278" s="403"/>
    </row>
    <row r="279" spans="1:7" s="513" customFormat="1" ht="12.75">
      <c r="A279" s="512"/>
      <c r="B279" s="403"/>
      <c r="C279" s="403"/>
      <c r="D279" s="403"/>
      <c r="E279" s="403"/>
      <c r="F279" s="403"/>
      <c r="G279" s="403"/>
    </row>
    <row r="280" spans="1:7" s="513" customFormat="1" ht="12.75">
      <c r="A280" s="512"/>
      <c r="B280" s="403"/>
      <c r="C280" s="403"/>
      <c r="D280" s="403"/>
      <c r="E280" s="403"/>
      <c r="F280" s="403"/>
      <c r="G280" s="403"/>
    </row>
    <row r="281" spans="1:7" s="513" customFormat="1" ht="12.75">
      <c r="A281" s="512"/>
      <c r="B281" s="403"/>
      <c r="C281" s="403"/>
      <c r="D281" s="403"/>
      <c r="E281" s="403"/>
      <c r="F281" s="403"/>
      <c r="G281" s="403"/>
    </row>
    <row r="282" spans="1:7" s="513" customFormat="1" ht="12.75">
      <c r="A282" s="512"/>
      <c r="B282" s="403"/>
      <c r="C282" s="403"/>
      <c r="D282" s="403"/>
      <c r="E282" s="403"/>
      <c r="F282" s="403"/>
      <c r="G282" s="403"/>
    </row>
    <row r="283" spans="1:7" s="513" customFormat="1" ht="12.75">
      <c r="A283" s="512"/>
      <c r="B283" s="403"/>
      <c r="C283" s="403"/>
      <c r="D283" s="403"/>
      <c r="E283" s="403"/>
      <c r="F283" s="403"/>
      <c r="G283" s="403"/>
    </row>
    <row r="284" spans="1:7" s="513" customFormat="1" ht="12.75">
      <c r="A284" s="512"/>
      <c r="B284" s="403"/>
      <c r="C284" s="403"/>
      <c r="D284" s="403"/>
      <c r="E284" s="403"/>
      <c r="F284" s="403"/>
      <c r="G284" s="403"/>
    </row>
    <row r="285" spans="1:7" s="513" customFormat="1" ht="12.75">
      <c r="A285" s="512"/>
      <c r="B285" s="403"/>
      <c r="C285" s="403"/>
      <c r="D285" s="403"/>
      <c r="E285" s="403"/>
      <c r="F285" s="403"/>
      <c r="G285" s="403"/>
    </row>
    <row r="286" spans="1:7" s="513" customFormat="1" ht="12.75">
      <c r="A286" s="512"/>
      <c r="B286" s="403"/>
      <c r="C286" s="403"/>
      <c r="D286" s="403"/>
      <c r="E286" s="403"/>
      <c r="F286" s="403"/>
      <c r="G286" s="403"/>
    </row>
    <row r="287" spans="1:7" s="513" customFormat="1" ht="12.75">
      <c r="A287" s="512"/>
      <c r="B287" s="403"/>
      <c r="C287" s="403"/>
      <c r="D287" s="403"/>
      <c r="E287" s="403"/>
      <c r="F287" s="403"/>
      <c r="G287" s="403"/>
    </row>
    <row r="288" spans="1:7" s="513" customFormat="1" ht="12.75">
      <c r="A288" s="512"/>
      <c r="B288" s="403"/>
      <c r="C288" s="403"/>
      <c r="D288" s="403"/>
      <c r="E288" s="403"/>
      <c r="F288" s="403"/>
      <c r="G288" s="403"/>
    </row>
    <row r="289" spans="1:7" s="513" customFormat="1" ht="12.75">
      <c r="A289" s="512"/>
      <c r="B289" s="403"/>
      <c r="C289" s="403"/>
      <c r="D289" s="403"/>
      <c r="E289" s="403"/>
      <c r="F289" s="403"/>
      <c r="G289" s="403"/>
    </row>
    <row r="290" spans="1:7" s="513" customFormat="1" ht="12.75">
      <c r="A290" s="512"/>
      <c r="B290" s="403"/>
      <c r="C290" s="403"/>
      <c r="D290" s="403"/>
      <c r="E290" s="403"/>
      <c r="F290" s="403"/>
      <c r="G290" s="403"/>
    </row>
    <row r="291" spans="1:7" s="513" customFormat="1" ht="12.75">
      <c r="A291" s="512"/>
      <c r="B291" s="403"/>
      <c r="C291" s="403"/>
      <c r="D291" s="403"/>
      <c r="E291" s="403"/>
      <c r="F291" s="403"/>
      <c r="G291" s="403"/>
    </row>
    <row r="292" spans="1:7" s="513" customFormat="1" ht="12.75">
      <c r="A292" s="512"/>
      <c r="B292" s="403"/>
      <c r="C292" s="403"/>
      <c r="D292" s="403"/>
      <c r="E292" s="403"/>
      <c r="F292" s="403"/>
      <c r="G292" s="403"/>
    </row>
    <row r="293" spans="1:7" s="513" customFormat="1" ht="12.75">
      <c r="A293" s="512"/>
      <c r="B293" s="403"/>
      <c r="C293" s="403"/>
      <c r="D293" s="403"/>
      <c r="E293" s="403"/>
      <c r="F293" s="403"/>
      <c r="G293" s="403"/>
    </row>
    <row r="294" spans="1:7" s="513" customFormat="1" ht="12.75">
      <c r="A294" s="512"/>
      <c r="B294" s="403"/>
      <c r="C294" s="403"/>
      <c r="D294" s="403"/>
      <c r="E294" s="403"/>
      <c r="F294" s="403"/>
      <c r="G294" s="403"/>
    </row>
    <row r="295" spans="1:7" s="513" customFormat="1" ht="12.75">
      <c r="A295" s="512"/>
      <c r="B295" s="403"/>
      <c r="C295" s="403"/>
      <c r="D295" s="403"/>
      <c r="E295" s="403"/>
      <c r="F295" s="403"/>
      <c r="G295" s="403"/>
    </row>
    <row r="296" spans="1:7" s="513" customFormat="1" ht="12.75">
      <c r="A296" s="512"/>
      <c r="B296" s="403"/>
      <c r="C296" s="403"/>
      <c r="D296" s="403"/>
      <c r="E296" s="403"/>
      <c r="F296" s="403"/>
      <c r="G296" s="403"/>
    </row>
    <row r="297" spans="1:7" s="513" customFormat="1" ht="12.75">
      <c r="A297" s="512"/>
      <c r="B297" s="403"/>
      <c r="C297" s="403"/>
      <c r="D297" s="403"/>
      <c r="E297" s="403"/>
      <c r="F297" s="403"/>
      <c r="G297" s="403"/>
    </row>
    <row r="298" spans="1:7" s="513" customFormat="1" ht="12.75">
      <c r="A298" s="512"/>
      <c r="B298" s="403"/>
      <c r="C298" s="403"/>
      <c r="D298" s="403"/>
      <c r="E298" s="403"/>
      <c r="F298" s="403"/>
      <c r="G298" s="403"/>
    </row>
    <row r="299" spans="1:7" s="513" customFormat="1" ht="12.75">
      <c r="A299" s="512"/>
      <c r="B299" s="403"/>
      <c r="C299" s="403"/>
      <c r="D299" s="403"/>
      <c r="E299" s="403"/>
      <c r="F299" s="403"/>
      <c r="G299" s="403"/>
    </row>
    <row r="300" spans="1:7" s="513" customFormat="1" ht="12.75">
      <c r="A300" s="512"/>
      <c r="B300" s="403"/>
      <c r="C300" s="403"/>
      <c r="D300" s="403"/>
      <c r="E300" s="403"/>
      <c r="F300" s="403"/>
      <c r="G300" s="403"/>
    </row>
    <row r="301" spans="1:7" s="513" customFormat="1" ht="12.75">
      <c r="A301" s="512"/>
      <c r="B301" s="403"/>
      <c r="C301" s="403"/>
      <c r="D301" s="403"/>
      <c r="E301" s="403"/>
      <c r="F301" s="403"/>
      <c r="G301" s="403"/>
    </row>
    <row r="302" spans="1:7" s="513" customFormat="1" ht="12.75">
      <c r="A302" s="512"/>
      <c r="B302" s="403"/>
      <c r="C302" s="403"/>
      <c r="D302" s="403"/>
      <c r="E302" s="403"/>
      <c r="F302" s="403"/>
      <c r="G302" s="403"/>
    </row>
    <row r="303" spans="1:7" s="513" customFormat="1" ht="12.75">
      <c r="A303" s="512"/>
      <c r="B303" s="403"/>
      <c r="C303" s="403"/>
      <c r="D303" s="403"/>
      <c r="E303" s="403"/>
      <c r="F303" s="403"/>
      <c r="G303" s="403"/>
    </row>
    <row r="304" spans="1:7" s="513" customFormat="1" ht="12.75">
      <c r="A304" s="512"/>
      <c r="B304" s="403"/>
      <c r="C304" s="403"/>
      <c r="D304" s="403"/>
      <c r="E304" s="403"/>
      <c r="F304" s="403"/>
      <c r="G304" s="403"/>
    </row>
    <row r="305" spans="1:7" s="513" customFormat="1" ht="12.75">
      <c r="A305" s="512"/>
      <c r="B305" s="403"/>
      <c r="C305" s="403"/>
      <c r="D305" s="403"/>
      <c r="E305" s="403"/>
      <c r="F305" s="403"/>
      <c r="G305" s="403"/>
    </row>
    <row r="306" spans="1:7" s="513" customFormat="1" ht="12.75">
      <c r="A306" s="512"/>
      <c r="B306" s="403"/>
      <c r="C306" s="403"/>
      <c r="D306" s="403"/>
      <c r="E306" s="403"/>
      <c r="F306" s="403"/>
      <c r="G306" s="403"/>
    </row>
    <row r="307" spans="1:7" s="513" customFormat="1" ht="12.75">
      <c r="A307" s="512"/>
      <c r="B307" s="403"/>
      <c r="C307" s="403"/>
      <c r="D307" s="403"/>
      <c r="E307" s="403"/>
      <c r="F307" s="403"/>
      <c r="G307" s="403"/>
    </row>
    <row r="308" spans="1:7" s="513" customFormat="1" ht="12.75">
      <c r="A308" s="512"/>
      <c r="B308" s="403"/>
      <c r="C308" s="403"/>
      <c r="D308" s="403"/>
      <c r="E308" s="403"/>
      <c r="F308" s="403"/>
      <c r="G308" s="403"/>
    </row>
    <row r="309" spans="1:7" s="513" customFormat="1" ht="12.75">
      <c r="A309" s="512"/>
      <c r="B309" s="403"/>
      <c r="C309" s="403"/>
      <c r="D309" s="403"/>
      <c r="E309" s="403"/>
      <c r="F309" s="403"/>
      <c r="G309" s="403"/>
    </row>
    <row r="310" spans="1:7" s="513" customFormat="1" ht="12.75">
      <c r="A310" s="512"/>
      <c r="B310" s="403"/>
      <c r="C310" s="403"/>
      <c r="D310" s="403"/>
      <c r="E310" s="403"/>
      <c r="F310" s="403"/>
      <c r="G310" s="403"/>
    </row>
    <row r="311" spans="1:7" s="513" customFormat="1" ht="12.75">
      <c r="A311" s="512"/>
      <c r="B311" s="403"/>
      <c r="C311" s="403"/>
      <c r="D311" s="403"/>
      <c r="E311" s="403"/>
      <c r="F311" s="403"/>
      <c r="G311" s="403"/>
    </row>
    <row r="312" spans="1:7" s="513" customFormat="1" ht="12.75">
      <c r="A312" s="512"/>
      <c r="B312" s="403"/>
      <c r="C312" s="403"/>
      <c r="D312" s="403"/>
      <c r="E312" s="403"/>
      <c r="F312" s="403"/>
      <c r="G312" s="403"/>
    </row>
    <row r="313" spans="1:7" s="513" customFormat="1" ht="12.75">
      <c r="A313" s="512"/>
      <c r="B313" s="403"/>
      <c r="C313" s="403"/>
      <c r="D313" s="403"/>
      <c r="E313" s="403"/>
      <c r="F313" s="403"/>
      <c r="G313" s="403"/>
    </row>
    <row r="314" spans="1:7" s="513" customFormat="1" ht="12.75">
      <c r="A314" s="512"/>
      <c r="B314" s="403"/>
      <c r="C314" s="403"/>
      <c r="D314" s="403"/>
      <c r="E314" s="403"/>
      <c r="F314" s="403"/>
      <c r="G314" s="403"/>
    </row>
    <row r="315" spans="1:7" s="513" customFormat="1" ht="12.75">
      <c r="A315" s="512"/>
      <c r="B315" s="403"/>
      <c r="C315" s="403"/>
      <c r="D315" s="403"/>
      <c r="E315" s="403"/>
      <c r="F315" s="403"/>
      <c r="G315" s="403"/>
    </row>
    <row r="316" spans="1:7" s="513" customFormat="1" ht="12.75">
      <c r="A316" s="512"/>
      <c r="B316" s="403"/>
      <c r="C316" s="403"/>
      <c r="D316" s="403"/>
      <c r="E316" s="403"/>
      <c r="F316" s="403"/>
      <c r="G316" s="403"/>
    </row>
    <row r="317" spans="1:7" s="513" customFormat="1" ht="12.75">
      <c r="A317" s="512"/>
      <c r="B317" s="403"/>
      <c r="C317" s="403"/>
      <c r="D317" s="403"/>
      <c r="E317" s="403"/>
      <c r="F317" s="403"/>
      <c r="G317" s="403"/>
    </row>
    <row r="318" spans="1:7" s="513" customFormat="1" ht="12.75">
      <c r="A318" s="512"/>
      <c r="B318" s="403"/>
      <c r="C318" s="403"/>
      <c r="D318" s="403"/>
      <c r="E318" s="403"/>
      <c r="F318" s="403"/>
      <c r="G318" s="403"/>
    </row>
    <row r="319" spans="1:7" s="513" customFormat="1" ht="12.75">
      <c r="A319" s="512"/>
      <c r="B319" s="403"/>
      <c r="C319" s="403"/>
      <c r="D319" s="403"/>
      <c r="E319" s="403"/>
      <c r="F319" s="403"/>
      <c r="G319" s="403"/>
    </row>
    <row r="320" spans="1:7" s="513" customFormat="1" ht="12.75">
      <c r="A320" s="512"/>
      <c r="B320" s="403"/>
      <c r="C320" s="403"/>
      <c r="D320" s="403"/>
      <c r="E320" s="403"/>
      <c r="F320" s="403"/>
      <c r="G320" s="403"/>
    </row>
    <row r="321" spans="1:7" s="513" customFormat="1" ht="12.75">
      <c r="A321" s="512"/>
      <c r="B321" s="403"/>
      <c r="C321" s="403"/>
      <c r="D321" s="403"/>
      <c r="E321" s="403"/>
      <c r="F321" s="403"/>
      <c r="G321" s="403"/>
    </row>
    <row r="322" spans="1:7" s="513" customFormat="1" ht="12.75">
      <c r="A322" s="512"/>
      <c r="B322" s="403"/>
      <c r="C322" s="403"/>
      <c r="D322" s="403"/>
      <c r="E322" s="403"/>
      <c r="F322" s="403"/>
      <c r="G322" s="403"/>
    </row>
    <row r="323" spans="1:7" s="513" customFormat="1" ht="12.75">
      <c r="A323" s="512"/>
      <c r="B323" s="403"/>
      <c r="C323" s="403"/>
      <c r="D323" s="403"/>
      <c r="E323" s="403"/>
      <c r="F323" s="403"/>
      <c r="G323" s="403"/>
    </row>
    <row r="324" spans="1:7" s="513" customFormat="1" ht="12.75">
      <c r="A324" s="512"/>
      <c r="B324" s="403"/>
      <c r="C324" s="403"/>
      <c r="D324" s="403"/>
      <c r="E324" s="403"/>
      <c r="F324" s="403"/>
      <c r="G324" s="403"/>
    </row>
    <row r="325" spans="1:7" s="513" customFormat="1" ht="12.75">
      <c r="A325" s="512"/>
      <c r="B325" s="403"/>
      <c r="C325" s="403"/>
      <c r="D325" s="403"/>
      <c r="E325" s="403"/>
      <c r="F325" s="403"/>
      <c r="G325" s="403"/>
    </row>
    <row r="326" spans="1:7" s="513" customFormat="1" ht="12.75">
      <c r="A326" s="512"/>
      <c r="B326" s="403"/>
      <c r="C326" s="403"/>
      <c r="D326" s="403"/>
      <c r="E326" s="403"/>
      <c r="F326" s="403"/>
      <c r="G326" s="403"/>
    </row>
    <row r="327" spans="1:7" s="513" customFormat="1" ht="12.75">
      <c r="A327" s="512"/>
      <c r="B327" s="403"/>
      <c r="C327" s="403"/>
      <c r="D327" s="403"/>
      <c r="E327" s="403"/>
      <c r="F327" s="403"/>
      <c r="G327" s="403"/>
    </row>
    <row r="328" spans="1:7" s="513" customFormat="1" ht="12.75">
      <c r="A328" s="512"/>
      <c r="B328" s="403"/>
      <c r="C328" s="403"/>
      <c r="D328" s="403"/>
      <c r="E328" s="403"/>
      <c r="F328" s="403"/>
      <c r="G328" s="403"/>
    </row>
    <row r="329" spans="1:7" s="513" customFormat="1" ht="12.75">
      <c r="A329" s="512"/>
      <c r="B329" s="403"/>
      <c r="C329" s="403"/>
      <c r="D329" s="403"/>
      <c r="E329" s="380"/>
      <c r="F329" s="380"/>
      <c r="G329" s="403"/>
    </row>
    <row r="330" ht="12.75">
      <c r="G330" s="403"/>
    </row>
  </sheetData>
  <sheetProtection password="EA98" sheet="1" formatColumns="0" selectLockedCells="1"/>
  <mergeCells count="77">
    <mergeCell ref="B166:F166"/>
    <mergeCell ref="B169:F169"/>
    <mergeCell ref="B148:F148"/>
    <mergeCell ref="B151:F151"/>
    <mergeCell ref="B154:F154"/>
    <mergeCell ref="B157:F157"/>
    <mergeCell ref="B160:F160"/>
    <mergeCell ref="B163:F163"/>
    <mergeCell ref="B130:F130"/>
    <mergeCell ref="B133:F133"/>
    <mergeCell ref="B136:F136"/>
    <mergeCell ref="B139:F139"/>
    <mergeCell ref="B142:F142"/>
    <mergeCell ref="B109:F109"/>
    <mergeCell ref="D23:E23"/>
    <mergeCell ref="F24:G24"/>
    <mergeCell ref="B25:C25"/>
    <mergeCell ref="B24:C24"/>
    <mergeCell ref="D24:E24"/>
    <mergeCell ref="F26:G26"/>
    <mergeCell ref="B26:C26"/>
    <mergeCell ref="B30:G30"/>
    <mergeCell ref="B36:G36"/>
    <mergeCell ref="B39:C39"/>
    <mergeCell ref="B33:C33"/>
    <mergeCell ref="B182:G182"/>
    <mergeCell ref="D19:E19"/>
    <mergeCell ref="F22:G22"/>
    <mergeCell ref="B23:C23"/>
    <mergeCell ref="F23:G23"/>
    <mergeCell ref="B34:C34"/>
    <mergeCell ref="B88:F88"/>
    <mergeCell ref="B91:F91"/>
    <mergeCell ref="B112:F112"/>
    <mergeCell ref="B185:G185"/>
    <mergeCell ref="B48:E48"/>
    <mergeCell ref="B41:G41"/>
    <mergeCell ref="B46:E46"/>
    <mergeCell ref="B50:E50"/>
    <mergeCell ref="B145:F145"/>
    <mergeCell ref="B127:F127"/>
    <mergeCell ref="F19:G19"/>
    <mergeCell ref="B22:C22"/>
    <mergeCell ref="D22:E22"/>
    <mergeCell ref="B180:G180"/>
    <mergeCell ref="B174:G174"/>
    <mergeCell ref="B175:G179"/>
    <mergeCell ref="B124:F124"/>
    <mergeCell ref="B44:E44"/>
    <mergeCell ref="B82:F82"/>
    <mergeCell ref="B85:F85"/>
    <mergeCell ref="C2:F2"/>
    <mergeCell ref="E8:G8"/>
    <mergeCell ref="C3:F3"/>
    <mergeCell ref="B6:G6"/>
    <mergeCell ref="E9:G9"/>
    <mergeCell ref="E10:G10"/>
    <mergeCell ref="D15:G15"/>
    <mergeCell ref="B19:C19"/>
    <mergeCell ref="B53:F53"/>
    <mergeCell ref="B56:F56"/>
    <mergeCell ref="B59:F59"/>
    <mergeCell ref="B62:F62"/>
    <mergeCell ref="B16:G16"/>
    <mergeCell ref="D26:E26"/>
    <mergeCell ref="F25:G25"/>
    <mergeCell ref="D25:E25"/>
    <mergeCell ref="E11:G11"/>
    <mergeCell ref="E12:G12"/>
    <mergeCell ref="B115:F115"/>
    <mergeCell ref="B118:F118"/>
    <mergeCell ref="B121:F121"/>
    <mergeCell ref="B94:F94"/>
    <mergeCell ref="B97:F97"/>
    <mergeCell ref="B100:F100"/>
    <mergeCell ref="B103:F103"/>
    <mergeCell ref="B106:F106"/>
  </mergeCells>
  <dataValidations count="1">
    <dataValidation type="whole" allowBlank="1" showInputMessage="1" showErrorMessage="1" errorTitle="ATTENZIONE" error="INSERIRE SOLO VALORI NUMERICI INTERI" sqref="G53 G115 G112 G88 G109 G106 G103 G56 G127 G97 G82 G118 G62 G59 G100 G94 G124 G91 G121 G85 G130 G133 G136 G139 G142 G151 G145 G148 G169 G157 G160 G163 G166 G154">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4"/>
  <dimension ref="A1:Y3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37.5" style="61" customWidth="1"/>
    <col min="2" max="2" width="10.5" style="63" customWidth="1"/>
    <col min="3" max="22" width="8.33203125" style="61" customWidth="1"/>
    <col min="23" max="23" width="10" style="61" customWidth="1"/>
    <col min="24" max="24" width="10.66015625" style="61" customWidth="1"/>
    <col min="25" max="25" width="0" style="61" hidden="1" customWidth="1"/>
    <col min="26" max="16384" width="10.66015625" style="61" customWidth="1"/>
  </cols>
  <sheetData>
    <row r="1" spans="1:24" s="5" customFormat="1" ht="43.5" customHeight="1">
      <c r="A1" s="1328" t="str">
        <f>'t1'!A1</f>
        <v>PRESIDENZA DEL CONSIGLIO DEI MINISTRI - anno 2019</v>
      </c>
      <c r="B1" s="1328"/>
      <c r="C1" s="1328"/>
      <c r="D1" s="1328"/>
      <c r="E1" s="1328"/>
      <c r="F1" s="1328"/>
      <c r="G1" s="1328"/>
      <c r="H1" s="1328"/>
      <c r="I1" s="1328"/>
      <c r="J1" s="1328"/>
      <c r="K1" s="1328"/>
      <c r="L1" s="1328"/>
      <c r="M1" s="1328"/>
      <c r="N1" s="1328"/>
      <c r="O1" s="1328"/>
      <c r="P1" s="1328"/>
      <c r="Q1" s="1328"/>
      <c r="R1" s="1328"/>
      <c r="S1" s="1328"/>
      <c r="T1" s="1328"/>
      <c r="U1" s="1328"/>
      <c r="V1" s="1328"/>
      <c r="X1" s="321"/>
    </row>
    <row r="2" spans="1:24" ht="30" customHeight="1" thickBot="1">
      <c r="A2" s="62"/>
      <c r="P2" s="1329"/>
      <c r="Q2" s="1329"/>
      <c r="R2" s="1329"/>
      <c r="S2" s="1329"/>
      <c r="T2" s="1329"/>
      <c r="U2" s="1329"/>
      <c r="V2" s="1329"/>
      <c r="W2" s="1329"/>
      <c r="X2" s="1329"/>
    </row>
    <row r="3" spans="1:24" ht="16.5" customHeight="1" thickBot="1">
      <c r="A3" s="64"/>
      <c r="B3" s="65"/>
      <c r="C3" s="66" t="s">
        <v>254</v>
      </c>
      <c r="D3" s="67"/>
      <c r="E3" s="67"/>
      <c r="F3" s="67"/>
      <c r="G3" s="67"/>
      <c r="H3" s="67"/>
      <c r="I3" s="67"/>
      <c r="J3" s="67"/>
      <c r="K3" s="67"/>
      <c r="L3" s="67"/>
      <c r="M3" s="67"/>
      <c r="N3" s="67"/>
      <c r="O3" s="67"/>
      <c r="P3" s="67"/>
      <c r="Q3" s="67"/>
      <c r="R3" s="67"/>
      <c r="S3" s="67"/>
      <c r="T3" s="68"/>
      <c r="U3" s="67"/>
      <c r="V3" s="68"/>
      <c r="W3" s="67"/>
      <c r="X3" s="68"/>
    </row>
    <row r="4" spans="1:24" ht="16.5" customHeight="1" thickTop="1">
      <c r="A4" s="289" t="s">
        <v>154</v>
      </c>
      <c r="B4" s="69" t="s">
        <v>74</v>
      </c>
      <c r="C4" s="1358" t="s">
        <v>94</v>
      </c>
      <c r="D4" s="1359"/>
      <c r="E4" s="1358" t="s">
        <v>95</v>
      </c>
      <c r="F4" s="1359"/>
      <c r="G4" s="1358" t="s">
        <v>96</v>
      </c>
      <c r="H4" s="1359"/>
      <c r="I4" s="1358" t="s">
        <v>97</v>
      </c>
      <c r="J4" s="1359"/>
      <c r="K4" s="1358" t="s">
        <v>98</v>
      </c>
      <c r="L4" s="1359"/>
      <c r="M4" s="1358" t="s">
        <v>99</v>
      </c>
      <c r="N4" s="1359"/>
      <c r="O4" s="1358" t="s">
        <v>100</v>
      </c>
      <c r="P4" s="1359"/>
      <c r="Q4" s="1358" t="s">
        <v>101</v>
      </c>
      <c r="R4" s="1359"/>
      <c r="S4" s="1358" t="s">
        <v>394</v>
      </c>
      <c r="T4" s="1359"/>
      <c r="U4" s="1358" t="s">
        <v>395</v>
      </c>
      <c r="V4" s="1359"/>
      <c r="W4" s="70" t="s">
        <v>77</v>
      </c>
      <c r="X4" s="142"/>
    </row>
    <row r="5" spans="1:24" ht="12" thickBot="1">
      <c r="A5" s="863" t="s">
        <v>665</v>
      </c>
      <c r="B5" s="71"/>
      <c r="C5" s="72" t="s">
        <v>92</v>
      </c>
      <c r="D5" s="73" t="s">
        <v>93</v>
      </c>
      <c r="E5" s="72" t="s">
        <v>92</v>
      </c>
      <c r="F5" s="73" t="s">
        <v>93</v>
      </c>
      <c r="G5" s="72" t="s">
        <v>92</v>
      </c>
      <c r="H5" s="73" t="s">
        <v>93</v>
      </c>
      <c r="I5" s="72" t="s">
        <v>92</v>
      </c>
      <c r="J5" s="73" t="s">
        <v>93</v>
      </c>
      <c r="K5" s="72" t="s">
        <v>92</v>
      </c>
      <c r="L5" s="73" t="s">
        <v>93</v>
      </c>
      <c r="M5" s="72" t="s">
        <v>92</v>
      </c>
      <c r="N5" s="73" t="s">
        <v>93</v>
      </c>
      <c r="O5" s="72" t="s">
        <v>92</v>
      </c>
      <c r="P5" s="73" t="s">
        <v>93</v>
      </c>
      <c r="Q5" s="72" t="s">
        <v>92</v>
      </c>
      <c r="R5" s="73" t="s">
        <v>93</v>
      </c>
      <c r="S5" s="72" t="s">
        <v>92</v>
      </c>
      <c r="T5" s="74" t="s">
        <v>93</v>
      </c>
      <c r="U5" s="72" t="s">
        <v>92</v>
      </c>
      <c r="V5" s="74" t="s">
        <v>93</v>
      </c>
      <c r="W5" s="72" t="s">
        <v>92</v>
      </c>
      <c r="X5" s="74" t="s">
        <v>93</v>
      </c>
    </row>
    <row r="6" spans="1:25" ht="12.75" customHeight="1" thickTop="1">
      <c r="A6" s="25" t="str">
        <f>'t1'!A6</f>
        <v>CONSIGLIERE</v>
      </c>
      <c r="B6" s="237" t="str">
        <f>'t1'!B6</f>
        <v>0D0CON</v>
      </c>
      <c r="C6" s="242"/>
      <c r="D6" s="243"/>
      <c r="E6" s="242"/>
      <c r="F6" s="243"/>
      <c r="G6" s="242"/>
      <c r="H6" s="243"/>
      <c r="I6" s="242"/>
      <c r="J6" s="243"/>
      <c r="K6" s="242"/>
      <c r="L6" s="243"/>
      <c r="M6" s="244"/>
      <c r="N6" s="245"/>
      <c r="O6" s="242"/>
      <c r="P6" s="243"/>
      <c r="Q6" s="242"/>
      <c r="R6" s="243"/>
      <c r="S6" s="246"/>
      <c r="T6" s="247"/>
      <c r="U6" s="246"/>
      <c r="V6" s="247"/>
      <c r="W6" s="457">
        <f>SUM(C6,E6,G6,I6,K6,M6,O6,Q6,S6,U6)</f>
        <v>0</v>
      </c>
      <c r="X6" s="458">
        <f>SUM(D6,F6,H6,J6,L6,N6,P6,R6,T6,V6)</f>
        <v>0</v>
      </c>
      <c r="Y6" s="61">
        <f>'t1'!M6</f>
        <v>0</v>
      </c>
    </row>
    <row r="7" spans="1:25" ht="12.75" customHeight="1">
      <c r="A7" s="158" t="str">
        <f>'t1'!A7</f>
        <v>DIRIGENTE I FASCIA</v>
      </c>
      <c r="B7" s="230" t="str">
        <f>'t1'!B7</f>
        <v>0D0077</v>
      </c>
      <c r="C7" s="242"/>
      <c r="D7" s="243"/>
      <c r="E7" s="242"/>
      <c r="F7" s="243"/>
      <c r="G7" s="242"/>
      <c r="H7" s="243"/>
      <c r="I7" s="242"/>
      <c r="J7" s="243"/>
      <c r="K7" s="242"/>
      <c r="L7" s="243"/>
      <c r="M7" s="244"/>
      <c r="N7" s="245"/>
      <c r="O7" s="242"/>
      <c r="P7" s="243"/>
      <c r="Q7" s="242"/>
      <c r="R7" s="243"/>
      <c r="S7" s="246"/>
      <c r="T7" s="248"/>
      <c r="U7" s="246"/>
      <c r="V7" s="248"/>
      <c r="W7" s="457">
        <f>SUM(C7,E7,G7,I7,K7,M7,O7,Q7,S7,U7)</f>
        <v>0</v>
      </c>
      <c r="X7" s="459">
        <f>SUM(D7,F7,H7,J7,L7,N7,P7,R7,T7,V7)</f>
        <v>0</v>
      </c>
      <c r="Y7" s="61">
        <f>'t1'!M7</f>
        <v>0</v>
      </c>
    </row>
    <row r="8" spans="1:25" ht="12.75" customHeight="1">
      <c r="A8" s="158" t="str">
        <f>'t1'!A8</f>
        <v>DIRIGENTE I FASCIA A TEMPO DETERM.</v>
      </c>
      <c r="B8" s="230" t="str">
        <f>'t1'!B8</f>
        <v>0D0078</v>
      </c>
      <c r="C8" s="242"/>
      <c r="D8" s="243"/>
      <c r="E8" s="242"/>
      <c r="F8" s="243"/>
      <c r="G8" s="242"/>
      <c r="H8" s="243"/>
      <c r="I8" s="242"/>
      <c r="J8" s="243"/>
      <c r="K8" s="242"/>
      <c r="L8" s="243"/>
      <c r="M8" s="244"/>
      <c r="N8" s="245"/>
      <c r="O8" s="242"/>
      <c r="P8" s="243"/>
      <c r="Q8" s="242"/>
      <c r="R8" s="243"/>
      <c r="S8" s="246"/>
      <c r="T8" s="248"/>
      <c r="U8" s="246"/>
      <c r="V8" s="248"/>
      <c r="W8" s="457">
        <f aca="true" t="shared" si="0" ref="W8:W31">SUM(C8,E8,G8,I8,K8,M8,O8,Q8,S8,U8)</f>
        <v>0</v>
      </c>
      <c r="X8" s="459">
        <f aca="true" t="shared" si="1" ref="X8:X31">SUM(D8,F8,H8,J8,L8,N8,P8,R8,T8,V8)</f>
        <v>0</v>
      </c>
      <c r="Y8" s="61">
        <f>'t1'!M8</f>
        <v>0</v>
      </c>
    </row>
    <row r="9" spans="1:25" ht="12.75" customHeight="1">
      <c r="A9" s="158" t="str">
        <f>'t1'!A9</f>
        <v>REFERENDARIO</v>
      </c>
      <c r="B9" s="230" t="str">
        <f>'t1'!B9</f>
        <v>0D0376</v>
      </c>
      <c r="C9" s="242"/>
      <c r="D9" s="243"/>
      <c r="E9" s="242"/>
      <c r="F9" s="243"/>
      <c r="G9" s="242"/>
      <c r="H9" s="243"/>
      <c r="I9" s="242"/>
      <c r="J9" s="243"/>
      <c r="K9" s="242"/>
      <c r="L9" s="243"/>
      <c r="M9" s="244"/>
      <c r="N9" s="245"/>
      <c r="O9" s="242"/>
      <c r="P9" s="243"/>
      <c r="Q9" s="242"/>
      <c r="R9" s="243"/>
      <c r="S9" s="246"/>
      <c r="T9" s="248"/>
      <c r="U9" s="246"/>
      <c r="V9" s="248"/>
      <c r="W9" s="457">
        <f t="shared" si="0"/>
        <v>0</v>
      </c>
      <c r="X9" s="459">
        <f t="shared" si="1"/>
        <v>0</v>
      </c>
      <c r="Y9" s="61">
        <f>'t1'!M9</f>
        <v>0</v>
      </c>
    </row>
    <row r="10" spans="1:25" ht="12.75" customHeight="1">
      <c r="A10" s="158" t="str">
        <f>'t1'!A10</f>
        <v>DIRIGENTE II FASCIA</v>
      </c>
      <c r="B10" s="230" t="str">
        <f>'t1'!B10</f>
        <v>0D0079</v>
      </c>
      <c r="C10" s="242"/>
      <c r="D10" s="243"/>
      <c r="E10" s="242"/>
      <c r="F10" s="243"/>
      <c r="G10" s="242"/>
      <c r="H10" s="243"/>
      <c r="I10" s="242"/>
      <c r="J10" s="243"/>
      <c r="K10" s="242"/>
      <c r="L10" s="243"/>
      <c r="M10" s="244"/>
      <c r="N10" s="245"/>
      <c r="O10" s="242"/>
      <c r="P10" s="243"/>
      <c r="Q10" s="242"/>
      <c r="R10" s="243"/>
      <c r="S10" s="246"/>
      <c r="T10" s="248"/>
      <c r="U10" s="246"/>
      <c r="V10" s="248"/>
      <c r="W10" s="457">
        <f t="shared" si="0"/>
        <v>0</v>
      </c>
      <c r="X10" s="459">
        <f t="shared" si="1"/>
        <v>0</v>
      </c>
      <c r="Y10" s="61">
        <f>'t1'!M10</f>
        <v>0</v>
      </c>
    </row>
    <row r="11" spans="1:25" ht="12.75" customHeight="1">
      <c r="A11" s="158" t="str">
        <f>'t1'!A11</f>
        <v>DIRIGENTE II FASCIA A TEMPO DETERM.</v>
      </c>
      <c r="B11" s="230" t="str">
        <f>'t1'!B11</f>
        <v>0D0080</v>
      </c>
      <c r="C11" s="242"/>
      <c r="D11" s="243"/>
      <c r="E11" s="242"/>
      <c r="F11" s="243"/>
      <c r="G11" s="242"/>
      <c r="H11" s="243"/>
      <c r="I11" s="242"/>
      <c r="J11" s="243"/>
      <c r="K11" s="242"/>
      <c r="L11" s="243"/>
      <c r="M11" s="244"/>
      <c r="N11" s="245"/>
      <c r="O11" s="242"/>
      <c r="P11" s="243"/>
      <c r="Q11" s="242"/>
      <c r="R11" s="243"/>
      <c r="S11" s="246"/>
      <c r="T11" s="248"/>
      <c r="U11" s="246"/>
      <c r="V11" s="248"/>
      <c r="W11" s="457">
        <f t="shared" si="0"/>
        <v>0</v>
      </c>
      <c r="X11" s="459">
        <f t="shared" si="1"/>
        <v>0</v>
      </c>
      <c r="Y11" s="61">
        <f>'t1'!M11</f>
        <v>0</v>
      </c>
    </row>
    <row r="12" spans="1:25" ht="12.75" customHeight="1">
      <c r="A12" s="158" t="str">
        <f>'t1'!A12</f>
        <v>ISPETTORE GENERALE R.E.</v>
      </c>
      <c r="B12" s="230" t="str">
        <f>'t1'!B12</f>
        <v>0E0083</v>
      </c>
      <c r="C12" s="242"/>
      <c r="D12" s="243"/>
      <c r="E12" s="242"/>
      <c r="F12" s="243"/>
      <c r="G12" s="242"/>
      <c r="H12" s="243"/>
      <c r="I12" s="242"/>
      <c r="J12" s="243"/>
      <c r="K12" s="242"/>
      <c r="L12" s="243"/>
      <c r="M12" s="244"/>
      <c r="N12" s="245"/>
      <c r="O12" s="242"/>
      <c r="P12" s="243"/>
      <c r="Q12" s="242"/>
      <c r="R12" s="243"/>
      <c r="S12" s="246"/>
      <c r="T12" s="248"/>
      <c r="U12" s="246"/>
      <c r="V12" s="248"/>
      <c r="W12" s="457">
        <f t="shared" si="0"/>
        <v>0</v>
      </c>
      <c r="X12" s="459">
        <f t="shared" si="1"/>
        <v>0</v>
      </c>
      <c r="Y12" s="61">
        <f>'t1'!M12</f>
        <v>0</v>
      </c>
    </row>
    <row r="13" spans="1:25" ht="12.75" customHeight="1">
      <c r="A13" s="158" t="str">
        <f>'t1'!A13</f>
        <v>DIRETTORE DIVISIONE R.E.</v>
      </c>
      <c r="B13" s="230" t="str">
        <f>'t1'!B13</f>
        <v>0E0076</v>
      </c>
      <c r="C13" s="242"/>
      <c r="D13" s="243"/>
      <c r="E13" s="242"/>
      <c r="F13" s="243"/>
      <c r="G13" s="242"/>
      <c r="H13" s="243"/>
      <c r="I13" s="242"/>
      <c r="J13" s="243"/>
      <c r="K13" s="242"/>
      <c r="L13" s="243"/>
      <c r="M13" s="244"/>
      <c r="N13" s="245"/>
      <c r="O13" s="242"/>
      <c r="P13" s="243"/>
      <c r="Q13" s="242"/>
      <c r="R13" s="243"/>
      <c r="S13" s="246"/>
      <c r="T13" s="248"/>
      <c r="U13" s="246"/>
      <c r="V13" s="248"/>
      <c r="W13" s="457">
        <f t="shared" si="0"/>
        <v>0</v>
      </c>
      <c r="X13" s="459">
        <f t="shared" si="1"/>
        <v>0</v>
      </c>
      <c r="Y13" s="61">
        <f>'t1'!M13</f>
        <v>0</v>
      </c>
    </row>
    <row r="14" spans="1:25" ht="12.75" customHeight="1">
      <c r="A14" s="158" t="str">
        <f>'t1'!A14</f>
        <v>CAT. A - F9</v>
      </c>
      <c r="B14" s="230" t="str">
        <f>'t1'!B14</f>
        <v>0CAF09</v>
      </c>
      <c r="C14" s="242"/>
      <c r="D14" s="243"/>
      <c r="E14" s="242"/>
      <c r="F14" s="243"/>
      <c r="G14" s="242"/>
      <c r="H14" s="243"/>
      <c r="I14" s="242"/>
      <c r="J14" s="243"/>
      <c r="K14" s="242"/>
      <c r="L14" s="243"/>
      <c r="M14" s="244"/>
      <c r="N14" s="245"/>
      <c r="O14" s="242"/>
      <c r="P14" s="243"/>
      <c r="Q14" s="242"/>
      <c r="R14" s="243"/>
      <c r="S14" s="246"/>
      <c r="T14" s="248"/>
      <c r="U14" s="246"/>
      <c r="V14" s="248"/>
      <c r="W14" s="457">
        <f t="shared" si="0"/>
        <v>0</v>
      </c>
      <c r="X14" s="459">
        <f t="shared" si="1"/>
        <v>0</v>
      </c>
      <c r="Y14" s="61">
        <f>'t1'!M14</f>
        <v>0</v>
      </c>
    </row>
    <row r="15" spans="1:25" ht="12.75" customHeight="1">
      <c r="A15" s="158" t="str">
        <f>'t1'!A15</f>
        <v>CAT. A - F8</v>
      </c>
      <c r="B15" s="230" t="str">
        <f>'t1'!B15</f>
        <v>0CAF08</v>
      </c>
      <c r="C15" s="242"/>
      <c r="D15" s="243"/>
      <c r="E15" s="242"/>
      <c r="F15" s="243"/>
      <c r="G15" s="242"/>
      <c r="H15" s="243"/>
      <c r="I15" s="242"/>
      <c r="J15" s="243"/>
      <c r="K15" s="242"/>
      <c r="L15" s="243"/>
      <c r="M15" s="244"/>
      <c r="N15" s="245"/>
      <c r="O15" s="242"/>
      <c r="P15" s="243"/>
      <c r="Q15" s="242"/>
      <c r="R15" s="243"/>
      <c r="S15" s="246"/>
      <c r="T15" s="248"/>
      <c r="U15" s="246"/>
      <c r="V15" s="248"/>
      <c r="W15" s="457">
        <f t="shared" si="0"/>
        <v>0</v>
      </c>
      <c r="X15" s="459">
        <f t="shared" si="1"/>
        <v>0</v>
      </c>
      <c r="Y15" s="61">
        <f>'t1'!M15</f>
        <v>0</v>
      </c>
    </row>
    <row r="16" spans="1:25" ht="12.75" customHeight="1">
      <c r="A16" s="158" t="str">
        <f>'t1'!A16</f>
        <v>CAT. A - F7</v>
      </c>
      <c r="B16" s="230" t="str">
        <f>'t1'!B16</f>
        <v>0CAF07</v>
      </c>
      <c r="C16" s="242"/>
      <c r="D16" s="243"/>
      <c r="E16" s="242"/>
      <c r="F16" s="243"/>
      <c r="G16" s="242"/>
      <c r="H16" s="243"/>
      <c r="I16" s="242"/>
      <c r="J16" s="243"/>
      <c r="K16" s="242"/>
      <c r="L16" s="243"/>
      <c r="M16" s="244"/>
      <c r="N16" s="245"/>
      <c r="O16" s="242"/>
      <c r="P16" s="243"/>
      <c r="Q16" s="242"/>
      <c r="R16" s="243"/>
      <c r="S16" s="246"/>
      <c r="T16" s="248"/>
      <c r="U16" s="246"/>
      <c r="V16" s="248"/>
      <c r="W16" s="457">
        <f t="shared" si="0"/>
        <v>0</v>
      </c>
      <c r="X16" s="459">
        <f t="shared" si="1"/>
        <v>0</v>
      </c>
      <c r="Y16" s="61">
        <f>'t1'!M16</f>
        <v>0</v>
      </c>
    </row>
    <row r="17" spans="1:25" ht="12.75" customHeight="1">
      <c r="A17" s="158" t="str">
        <f>'t1'!A17</f>
        <v>CAT. A - F6</v>
      </c>
      <c r="B17" s="230" t="str">
        <f>'t1'!B17</f>
        <v>0CAF06</v>
      </c>
      <c r="C17" s="242"/>
      <c r="D17" s="243"/>
      <c r="E17" s="242"/>
      <c r="F17" s="243"/>
      <c r="G17" s="242"/>
      <c r="H17" s="243"/>
      <c r="I17" s="242"/>
      <c r="J17" s="243"/>
      <c r="K17" s="242"/>
      <c r="L17" s="243"/>
      <c r="M17" s="244"/>
      <c r="N17" s="245"/>
      <c r="O17" s="242"/>
      <c r="P17" s="243"/>
      <c r="Q17" s="242"/>
      <c r="R17" s="243"/>
      <c r="S17" s="246"/>
      <c r="T17" s="248"/>
      <c r="U17" s="246"/>
      <c r="V17" s="248"/>
      <c r="W17" s="457">
        <f t="shared" si="0"/>
        <v>0</v>
      </c>
      <c r="X17" s="459">
        <f t="shared" si="1"/>
        <v>0</v>
      </c>
      <c r="Y17" s="61">
        <f>'t1'!M17</f>
        <v>0</v>
      </c>
    </row>
    <row r="18" spans="1:25" ht="12.75" customHeight="1">
      <c r="A18" s="158" t="str">
        <f>'t1'!A18</f>
        <v>CAT. A - F5</v>
      </c>
      <c r="B18" s="230" t="str">
        <f>'t1'!B18</f>
        <v>0CAF05</v>
      </c>
      <c r="C18" s="242"/>
      <c r="D18" s="243"/>
      <c r="E18" s="242"/>
      <c r="F18" s="243"/>
      <c r="G18" s="242"/>
      <c r="H18" s="243"/>
      <c r="I18" s="242"/>
      <c r="J18" s="243"/>
      <c r="K18" s="242"/>
      <c r="L18" s="243"/>
      <c r="M18" s="244"/>
      <c r="N18" s="245"/>
      <c r="O18" s="242"/>
      <c r="P18" s="243"/>
      <c r="Q18" s="242"/>
      <c r="R18" s="243"/>
      <c r="S18" s="246"/>
      <c r="T18" s="248"/>
      <c r="U18" s="246"/>
      <c r="V18" s="248"/>
      <c r="W18" s="457">
        <f t="shared" si="0"/>
        <v>0</v>
      </c>
      <c r="X18" s="459">
        <f t="shared" si="1"/>
        <v>0</v>
      </c>
      <c r="Y18" s="61">
        <f>'t1'!M18</f>
        <v>0</v>
      </c>
    </row>
    <row r="19" spans="1:25" ht="12.75" customHeight="1">
      <c r="A19" s="158" t="str">
        <f>'t1'!A19</f>
        <v>CAT. A - F4</v>
      </c>
      <c r="B19" s="230" t="str">
        <f>'t1'!B19</f>
        <v>0CAF04</v>
      </c>
      <c r="C19" s="242"/>
      <c r="D19" s="243"/>
      <c r="E19" s="242"/>
      <c r="F19" s="243"/>
      <c r="G19" s="242"/>
      <c r="H19" s="243"/>
      <c r="I19" s="242"/>
      <c r="J19" s="243"/>
      <c r="K19" s="242"/>
      <c r="L19" s="243"/>
      <c r="M19" s="244"/>
      <c r="N19" s="245"/>
      <c r="O19" s="242"/>
      <c r="P19" s="243"/>
      <c r="Q19" s="242"/>
      <c r="R19" s="243"/>
      <c r="S19" s="246"/>
      <c r="T19" s="248"/>
      <c r="U19" s="246"/>
      <c r="V19" s="248"/>
      <c r="W19" s="457">
        <f t="shared" si="0"/>
        <v>0</v>
      </c>
      <c r="X19" s="459">
        <f t="shared" si="1"/>
        <v>0</v>
      </c>
      <c r="Y19" s="61">
        <f>'t1'!M19</f>
        <v>0</v>
      </c>
    </row>
    <row r="20" spans="1:25" ht="12.75" customHeight="1">
      <c r="A20" s="158" t="str">
        <f>'t1'!A20</f>
        <v>CAT. A - F3</v>
      </c>
      <c r="B20" s="230" t="str">
        <f>'t1'!B20</f>
        <v>0CAF03</v>
      </c>
      <c r="C20" s="242"/>
      <c r="D20" s="243"/>
      <c r="E20" s="242"/>
      <c r="F20" s="243"/>
      <c r="G20" s="242"/>
      <c r="H20" s="243"/>
      <c r="I20" s="242"/>
      <c r="J20" s="243"/>
      <c r="K20" s="242"/>
      <c r="L20" s="243"/>
      <c r="M20" s="244"/>
      <c r="N20" s="245"/>
      <c r="O20" s="242"/>
      <c r="P20" s="243"/>
      <c r="Q20" s="242"/>
      <c r="R20" s="243"/>
      <c r="S20" s="246"/>
      <c r="T20" s="248"/>
      <c r="U20" s="246"/>
      <c r="V20" s="248"/>
      <c r="W20" s="457">
        <f t="shared" si="0"/>
        <v>0</v>
      </c>
      <c r="X20" s="459">
        <f t="shared" si="1"/>
        <v>0</v>
      </c>
      <c r="Y20" s="61">
        <f>'t1'!M20</f>
        <v>0</v>
      </c>
    </row>
    <row r="21" spans="1:25" ht="12.75" customHeight="1">
      <c r="A21" s="158" t="str">
        <f>'t1'!A21</f>
        <v>CAT. A - F2</v>
      </c>
      <c r="B21" s="230" t="str">
        <f>'t1'!B21</f>
        <v>0CAF02</v>
      </c>
      <c r="C21" s="242"/>
      <c r="D21" s="243"/>
      <c r="E21" s="242"/>
      <c r="F21" s="243"/>
      <c r="G21" s="242"/>
      <c r="H21" s="243"/>
      <c r="I21" s="242"/>
      <c r="J21" s="243"/>
      <c r="K21" s="242"/>
      <c r="L21" s="243"/>
      <c r="M21" s="244"/>
      <c r="N21" s="245"/>
      <c r="O21" s="242"/>
      <c r="P21" s="243"/>
      <c r="Q21" s="242"/>
      <c r="R21" s="243"/>
      <c r="S21" s="246"/>
      <c r="T21" s="248"/>
      <c r="U21" s="246"/>
      <c r="V21" s="248"/>
      <c r="W21" s="457">
        <f t="shared" si="0"/>
        <v>0</v>
      </c>
      <c r="X21" s="459">
        <f t="shared" si="1"/>
        <v>0</v>
      </c>
      <c r="Y21" s="61">
        <f>'t1'!M21</f>
        <v>0</v>
      </c>
    </row>
    <row r="22" spans="1:25" ht="12.75" customHeight="1">
      <c r="A22" s="158" t="str">
        <f>'t1'!A22</f>
        <v>CAT. A - F1</v>
      </c>
      <c r="B22" s="230" t="str">
        <f>'t1'!B22</f>
        <v>0CAF01</v>
      </c>
      <c r="C22" s="242"/>
      <c r="D22" s="243"/>
      <c r="E22" s="242"/>
      <c r="F22" s="243"/>
      <c r="G22" s="242"/>
      <c r="H22" s="243"/>
      <c r="I22" s="242"/>
      <c r="J22" s="243"/>
      <c r="K22" s="242"/>
      <c r="L22" s="243"/>
      <c r="M22" s="244"/>
      <c r="N22" s="245"/>
      <c r="O22" s="242"/>
      <c r="P22" s="243"/>
      <c r="Q22" s="242"/>
      <c r="R22" s="243"/>
      <c r="S22" s="246"/>
      <c r="T22" s="248"/>
      <c r="U22" s="246"/>
      <c r="V22" s="248"/>
      <c r="W22" s="457">
        <f t="shared" si="0"/>
        <v>0</v>
      </c>
      <c r="X22" s="459">
        <f t="shared" si="1"/>
        <v>0</v>
      </c>
      <c r="Y22" s="61">
        <f>'t1'!M22</f>
        <v>0</v>
      </c>
    </row>
    <row r="23" spans="1:25" ht="12.75" customHeight="1">
      <c r="A23" s="158" t="str">
        <f>'t1'!A23</f>
        <v>CAT. B - F9</v>
      </c>
      <c r="B23" s="230" t="str">
        <f>'t1'!B23</f>
        <v>0CBF09</v>
      </c>
      <c r="C23" s="242"/>
      <c r="D23" s="243"/>
      <c r="E23" s="242"/>
      <c r="F23" s="243"/>
      <c r="G23" s="242"/>
      <c r="H23" s="243"/>
      <c r="I23" s="242"/>
      <c r="J23" s="243"/>
      <c r="K23" s="242"/>
      <c r="L23" s="243"/>
      <c r="M23" s="244"/>
      <c r="N23" s="245"/>
      <c r="O23" s="242"/>
      <c r="P23" s="243"/>
      <c r="Q23" s="242"/>
      <c r="R23" s="243"/>
      <c r="S23" s="246"/>
      <c r="T23" s="248"/>
      <c r="U23" s="246"/>
      <c r="V23" s="248"/>
      <c r="W23" s="457">
        <f t="shared" si="0"/>
        <v>0</v>
      </c>
      <c r="X23" s="459">
        <f t="shared" si="1"/>
        <v>0</v>
      </c>
      <c r="Y23" s="61">
        <f>'t1'!M23</f>
        <v>0</v>
      </c>
    </row>
    <row r="24" spans="1:25" ht="12.75" customHeight="1">
      <c r="A24" s="158" t="str">
        <f>'t1'!A24</f>
        <v>CAT. B - F8</v>
      </c>
      <c r="B24" s="230" t="str">
        <f>'t1'!B24</f>
        <v>0CBF08</v>
      </c>
      <c r="C24" s="242"/>
      <c r="D24" s="243"/>
      <c r="E24" s="242"/>
      <c r="F24" s="243"/>
      <c r="G24" s="242"/>
      <c r="H24" s="243"/>
      <c r="I24" s="242"/>
      <c r="J24" s="243"/>
      <c r="K24" s="242"/>
      <c r="L24" s="243"/>
      <c r="M24" s="244"/>
      <c r="N24" s="245"/>
      <c r="O24" s="242"/>
      <c r="P24" s="243"/>
      <c r="Q24" s="242"/>
      <c r="R24" s="243"/>
      <c r="S24" s="246"/>
      <c r="T24" s="248"/>
      <c r="U24" s="246"/>
      <c r="V24" s="248"/>
      <c r="W24" s="457">
        <f t="shared" si="0"/>
        <v>0</v>
      </c>
      <c r="X24" s="459">
        <f t="shared" si="1"/>
        <v>0</v>
      </c>
      <c r="Y24" s="61">
        <f>'t1'!M24</f>
        <v>0</v>
      </c>
    </row>
    <row r="25" spans="1:25" ht="12.75" customHeight="1">
      <c r="A25" s="158" t="str">
        <f>'t1'!A25</f>
        <v>CAT. B - F7</v>
      </c>
      <c r="B25" s="230" t="str">
        <f>'t1'!B25</f>
        <v>0CBF07</v>
      </c>
      <c r="C25" s="242"/>
      <c r="D25" s="243"/>
      <c r="E25" s="242"/>
      <c r="F25" s="243"/>
      <c r="G25" s="242"/>
      <c r="H25" s="243"/>
      <c r="I25" s="242"/>
      <c r="J25" s="243"/>
      <c r="K25" s="242"/>
      <c r="L25" s="243"/>
      <c r="M25" s="244"/>
      <c r="N25" s="245"/>
      <c r="O25" s="242"/>
      <c r="P25" s="243"/>
      <c r="Q25" s="242"/>
      <c r="R25" s="243"/>
      <c r="S25" s="246"/>
      <c r="T25" s="248"/>
      <c r="U25" s="246"/>
      <c r="V25" s="248"/>
      <c r="W25" s="457">
        <f t="shared" si="0"/>
        <v>0</v>
      </c>
      <c r="X25" s="459">
        <f t="shared" si="1"/>
        <v>0</v>
      </c>
      <c r="Y25" s="61">
        <f>'t1'!M25</f>
        <v>0</v>
      </c>
    </row>
    <row r="26" spans="1:25" ht="12.75" customHeight="1">
      <c r="A26" s="158" t="str">
        <f>'t1'!A26</f>
        <v>CAT. B - F6</v>
      </c>
      <c r="B26" s="230" t="str">
        <f>'t1'!B26</f>
        <v>0CBF06</v>
      </c>
      <c r="C26" s="242"/>
      <c r="D26" s="243"/>
      <c r="E26" s="242"/>
      <c r="F26" s="243"/>
      <c r="G26" s="242"/>
      <c r="H26" s="243"/>
      <c r="I26" s="242"/>
      <c r="J26" s="243"/>
      <c r="K26" s="242"/>
      <c r="L26" s="243"/>
      <c r="M26" s="244"/>
      <c r="N26" s="245"/>
      <c r="O26" s="242"/>
      <c r="P26" s="243"/>
      <c r="Q26" s="242"/>
      <c r="R26" s="243"/>
      <c r="S26" s="246"/>
      <c r="T26" s="248"/>
      <c r="U26" s="246"/>
      <c r="V26" s="248"/>
      <c r="W26" s="457">
        <f t="shared" si="0"/>
        <v>0</v>
      </c>
      <c r="X26" s="459">
        <f t="shared" si="1"/>
        <v>0</v>
      </c>
      <c r="Y26" s="61">
        <f>'t1'!M26</f>
        <v>0</v>
      </c>
    </row>
    <row r="27" spans="1:25" ht="12.75" customHeight="1">
      <c r="A27" s="158" t="str">
        <f>'t1'!A27</f>
        <v>CAT. B - F5</v>
      </c>
      <c r="B27" s="230" t="str">
        <f>'t1'!B27</f>
        <v>0CBF05</v>
      </c>
      <c r="C27" s="242"/>
      <c r="D27" s="243"/>
      <c r="E27" s="242"/>
      <c r="F27" s="243"/>
      <c r="G27" s="242"/>
      <c r="H27" s="243"/>
      <c r="I27" s="242"/>
      <c r="J27" s="243"/>
      <c r="K27" s="242"/>
      <c r="L27" s="243"/>
      <c r="M27" s="244"/>
      <c r="N27" s="245"/>
      <c r="O27" s="242"/>
      <c r="P27" s="243"/>
      <c r="Q27" s="242"/>
      <c r="R27" s="243"/>
      <c r="S27" s="246"/>
      <c r="T27" s="248"/>
      <c r="U27" s="246"/>
      <c r="V27" s="248"/>
      <c r="W27" s="457">
        <f t="shared" si="0"/>
        <v>0</v>
      </c>
      <c r="X27" s="459">
        <f t="shared" si="1"/>
        <v>0</v>
      </c>
      <c r="Y27" s="61">
        <f>'t1'!M27</f>
        <v>0</v>
      </c>
    </row>
    <row r="28" spans="1:25" ht="12.75" customHeight="1">
      <c r="A28" s="158" t="str">
        <f>'t1'!A28</f>
        <v>CAT. B - F4</v>
      </c>
      <c r="B28" s="230" t="str">
        <f>'t1'!B28</f>
        <v>0CBF04</v>
      </c>
      <c r="C28" s="242"/>
      <c r="D28" s="243"/>
      <c r="E28" s="242"/>
      <c r="F28" s="243"/>
      <c r="G28" s="242"/>
      <c r="H28" s="243"/>
      <c r="I28" s="242"/>
      <c r="J28" s="243"/>
      <c r="K28" s="242"/>
      <c r="L28" s="243"/>
      <c r="M28" s="244"/>
      <c r="N28" s="245"/>
      <c r="O28" s="242"/>
      <c r="P28" s="243"/>
      <c r="Q28" s="242"/>
      <c r="R28" s="243"/>
      <c r="S28" s="246"/>
      <c r="T28" s="248"/>
      <c r="U28" s="246"/>
      <c r="V28" s="248"/>
      <c r="W28" s="457">
        <f t="shared" si="0"/>
        <v>0</v>
      </c>
      <c r="X28" s="459">
        <f t="shared" si="1"/>
        <v>0</v>
      </c>
      <c r="Y28" s="61">
        <f>'t1'!M28</f>
        <v>0</v>
      </c>
    </row>
    <row r="29" spans="1:25" ht="12.75" customHeight="1">
      <c r="A29" s="158" t="str">
        <f>'t1'!A29</f>
        <v>CAT. B - F3</v>
      </c>
      <c r="B29" s="230" t="str">
        <f>'t1'!B29</f>
        <v>0CBF03</v>
      </c>
      <c r="C29" s="242"/>
      <c r="D29" s="243"/>
      <c r="E29" s="242"/>
      <c r="F29" s="243"/>
      <c r="G29" s="242"/>
      <c r="H29" s="243"/>
      <c r="I29" s="242"/>
      <c r="J29" s="243"/>
      <c r="K29" s="242"/>
      <c r="L29" s="243"/>
      <c r="M29" s="244"/>
      <c r="N29" s="245"/>
      <c r="O29" s="242"/>
      <c r="P29" s="243"/>
      <c r="Q29" s="242"/>
      <c r="R29" s="243"/>
      <c r="S29" s="246"/>
      <c r="T29" s="248"/>
      <c r="U29" s="246"/>
      <c r="V29" s="248"/>
      <c r="W29" s="457">
        <f t="shared" si="0"/>
        <v>0</v>
      </c>
      <c r="X29" s="459">
        <f t="shared" si="1"/>
        <v>0</v>
      </c>
      <c r="Y29" s="61">
        <f>'t1'!M29</f>
        <v>0</v>
      </c>
    </row>
    <row r="30" spans="1:25" ht="12.75" customHeight="1">
      <c r="A30" s="158" t="str">
        <f>'t1'!A30</f>
        <v>CAT. B - F2</v>
      </c>
      <c r="B30" s="230" t="str">
        <f>'t1'!B30</f>
        <v>0CBF02</v>
      </c>
      <c r="C30" s="242"/>
      <c r="D30" s="243"/>
      <c r="E30" s="242"/>
      <c r="F30" s="243"/>
      <c r="G30" s="242"/>
      <c r="H30" s="243"/>
      <c r="I30" s="242"/>
      <c r="J30" s="243"/>
      <c r="K30" s="242"/>
      <c r="L30" s="243"/>
      <c r="M30" s="244"/>
      <c r="N30" s="245"/>
      <c r="O30" s="242"/>
      <c r="P30" s="243"/>
      <c r="Q30" s="242"/>
      <c r="R30" s="243"/>
      <c r="S30" s="246"/>
      <c r="T30" s="248"/>
      <c r="U30" s="246"/>
      <c r="V30" s="248"/>
      <c r="W30" s="457">
        <f t="shared" si="0"/>
        <v>0</v>
      </c>
      <c r="X30" s="459">
        <f t="shared" si="1"/>
        <v>0</v>
      </c>
      <c r="Y30" s="61">
        <f>'t1'!M30</f>
        <v>0</v>
      </c>
    </row>
    <row r="31" spans="1:25" ht="12.75" customHeight="1" thickBot="1">
      <c r="A31" s="158" t="str">
        <f>'t1'!A31</f>
        <v>CAT. B - F1</v>
      </c>
      <c r="B31" s="230" t="str">
        <f>'t1'!B31</f>
        <v>0CBF01</v>
      </c>
      <c r="C31" s="242"/>
      <c r="D31" s="243"/>
      <c r="E31" s="242"/>
      <c r="F31" s="243"/>
      <c r="G31" s="242"/>
      <c r="H31" s="243"/>
      <c r="I31" s="242"/>
      <c r="J31" s="243"/>
      <c r="K31" s="242"/>
      <c r="L31" s="243"/>
      <c r="M31" s="244"/>
      <c r="N31" s="245"/>
      <c r="O31" s="242"/>
      <c r="P31" s="243"/>
      <c r="Q31" s="242"/>
      <c r="R31" s="243"/>
      <c r="S31" s="246"/>
      <c r="T31" s="248"/>
      <c r="U31" s="246"/>
      <c r="V31" s="248"/>
      <c r="W31" s="457">
        <f t="shared" si="0"/>
        <v>0</v>
      </c>
      <c r="X31" s="459">
        <f t="shared" si="1"/>
        <v>0</v>
      </c>
      <c r="Y31" s="61">
        <f>'t1'!M31</f>
        <v>0</v>
      </c>
    </row>
    <row r="32" spans="1:24" ht="17.25" customHeight="1" thickBot="1" thickTop="1">
      <c r="A32" s="75" t="s">
        <v>77</v>
      </c>
      <c r="B32" s="76"/>
      <c r="C32" s="454">
        <f aca="true" t="shared" si="2" ref="C32:X32">SUM(C6:C31)</f>
        <v>0</v>
      </c>
      <c r="D32" s="455">
        <f t="shared" si="2"/>
        <v>0</v>
      </c>
      <c r="E32" s="454">
        <f t="shared" si="2"/>
        <v>0</v>
      </c>
      <c r="F32" s="455">
        <f t="shared" si="2"/>
        <v>0</v>
      </c>
      <c r="G32" s="454">
        <f t="shared" si="2"/>
        <v>0</v>
      </c>
      <c r="H32" s="455">
        <f t="shared" si="2"/>
        <v>0</v>
      </c>
      <c r="I32" s="454">
        <f t="shared" si="2"/>
        <v>0</v>
      </c>
      <c r="J32" s="455">
        <f t="shared" si="2"/>
        <v>0</v>
      </c>
      <c r="K32" s="454">
        <f t="shared" si="2"/>
        <v>0</v>
      </c>
      <c r="L32" s="455">
        <f t="shared" si="2"/>
        <v>0</v>
      </c>
      <c r="M32" s="454">
        <f t="shared" si="2"/>
        <v>0</v>
      </c>
      <c r="N32" s="455">
        <f t="shared" si="2"/>
        <v>0</v>
      </c>
      <c r="O32" s="454">
        <f t="shared" si="2"/>
        <v>0</v>
      </c>
      <c r="P32" s="455">
        <f t="shared" si="2"/>
        <v>0</v>
      </c>
      <c r="Q32" s="454">
        <f t="shared" si="2"/>
        <v>0</v>
      </c>
      <c r="R32" s="455">
        <f t="shared" si="2"/>
        <v>0</v>
      </c>
      <c r="S32" s="454">
        <f t="shared" si="2"/>
        <v>0</v>
      </c>
      <c r="T32" s="455">
        <f t="shared" si="2"/>
        <v>0</v>
      </c>
      <c r="U32" s="454">
        <f t="shared" si="2"/>
        <v>0</v>
      </c>
      <c r="V32" s="455">
        <f t="shared" si="2"/>
        <v>0</v>
      </c>
      <c r="W32" s="454">
        <f t="shared" si="2"/>
        <v>0</v>
      </c>
      <c r="X32" s="456">
        <f t="shared" si="2"/>
        <v>0</v>
      </c>
    </row>
  </sheetData>
  <sheetProtection password="EA98" sheet="1" formatColumns="0" selectLockedCells="1"/>
  <mergeCells count="12">
    <mergeCell ref="A1:V1"/>
    <mergeCell ref="C4:D4"/>
    <mergeCell ref="E4:F4"/>
    <mergeCell ref="G4:H4"/>
    <mergeCell ref="I4:J4"/>
    <mergeCell ref="P2:X2"/>
    <mergeCell ref="U4:V4"/>
    <mergeCell ref="K4:L4"/>
    <mergeCell ref="S4:T4"/>
    <mergeCell ref="M4:N4"/>
    <mergeCell ref="O4:P4"/>
    <mergeCell ref="Q4:R4"/>
  </mergeCells>
  <conditionalFormatting sqref="A8:B31">
    <cfRule type="expression" priority="1" dxfId="3" stopIfTrue="1">
      <formula>$Y8&gt;0</formula>
    </cfRule>
  </conditionalFormatting>
  <conditionalFormatting sqref="C6:X31">
    <cfRule type="expression" priority="3" dxfId="3" stopIfTrue="1">
      <formula>$Y6&gt;0</formula>
    </cfRule>
  </conditionalFormatting>
  <conditionalFormatting sqref="A6:B7">
    <cfRule type="expression" priority="2" dxfId="3"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Foglio15"/>
  <dimension ref="A1:AC33"/>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6.83203125" style="46" customWidth="1"/>
    <col min="2" max="2" width="8.16015625" style="48" bestFit="1" customWidth="1"/>
    <col min="3" max="4" width="6.66015625" style="46" customWidth="1"/>
    <col min="5" max="24" width="8" style="46" customWidth="1"/>
    <col min="25" max="26" width="6.5" style="46" customWidth="1"/>
    <col min="27" max="28" width="8.16015625" style="46" customWidth="1"/>
    <col min="29" max="29" width="0" style="46" hidden="1" customWidth="1"/>
    <col min="30" max="16384" width="10.66015625" style="46" customWidth="1"/>
  </cols>
  <sheetData>
    <row r="1" spans="1:28" s="5" customFormat="1" ht="43.5" customHeight="1">
      <c r="A1" s="1328" t="str">
        <f>'t1'!A1</f>
        <v>PRESIDENZA DEL CONSIGLIO DEI MINISTRI - anno 2019</v>
      </c>
      <c r="B1" s="1328"/>
      <c r="C1" s="1328"/>
      <c r="D1" s="1328"/>
      <c r="E1" s="1328"/>
      <c r="F1" s="1328"/>
      <c r="G1" s="1328"/>
      <c r="H1" s="1328"/>
      <c r="I1" s="1328"/>
      <c r="J1" s="1328"/>
      <c r="K1" s="1328"/>
      <c r="L1" s="1328"/>
      <c r="M1" s="1328"/>
      <c r="N1" s="1328"/>
      <c r="O1" s="1328"/>
      <c r="P1" s="1328"/>
      <c r="Q1" s="1328"/>
      <c r="R1" s="1328"/>
      <c r="S1" s="1328"/>
      <c r="T1" s="1328"/>
      <c r="U1" s="1328"/>
      <c r="V1" s="1328"/>
      <c r="W1" s="1328"/>
      <c r="X1" s="1328"/>
      <c r="Y1" s="1328"/>
      <c r="AB1" s="321"/>
    </row>
    <row r="2" spans="1:28" ht="30" customHeight="1" thickBot="1">
      <c r="A2" s="47"/>
      <c r="S2" s="1329"/>
      <c r="T2" s="1329"/>
      <c r="U2" s="1329"/>
      <c r="V2" s="1329"/>
      <c r="W2" s="1329"/>
      <c r="X2" s="1329"/>
      <c r="Y2" s="1329"/>
      <c r="Z2" s="1329"/>
      <c r="AA2" s="1329"/>
      <c r="AB2" s="1329"/>
    </row>
    <row r="3" spans="1:28" ht="16.5" customHeight="1" thickBot="1">
      <c r="A3" s="49"/>
      <c r="B3" s="50"/>
      <c r="C3" s="51" t="s">
        <v>255</v>
      </c>
      <c r="D3" s="52"/>
      <c r="E3" s="52"/>
      <c r="F3" s="52"/>
      <c r="G3" s="52"/>
      <c r="H3" s="52"/>
      <c r="I3" s="52"/>
      <c r="J3" s="52"/>
      <c r="K3" s="52"/>
      <c r="L3" s="52"/>
      <c r="M3" s="52"/>
      <c r="N3" s="52"/>
      <c r="O3" s="52"/>
      <c r="P3" s="52"/>
      <c r="Q3" s="52"/>
      <c r="R3" s="52"/>
      <c r="S3" s="52"/>
      <c r="T3" s="52"/>
      <c r="U3" s="52"/>
      <c r="V3" s="52"/>
      <c r="W3" s="52"/>
      <c r="X3" s="53"/>
      <c r="Y3" s="52"/>
      <c r="Z3" s="53"/>
      <c r="AA3" s="52"/>
      <c r="AB3" s="53"/>
    </row>
    <row r="4" spans="1:28" ht="16.5" customHeight="1" thickTop="1">
      <c r="A4" s="288" t="s">
        <v>147</v>
      </c>
      <c r="B4" s="54" t="s">
        <v>74</v>
      </c>
      <c r="C4" s="1360" t="s">
        <v>181</v>
      </c>
      <c r="D4" s="1361"/>
      <c r="E4" s="170" t="s">
        <v>182</v>
      </c>
      <c r="F4" s="169"/>
      <c r="G4" s="1360" t="s">
        <v>84</v>
      </c>
      <c r="H4" s="1361"/>
      <c r="I4" s="1360" t="s">
        <v>85</v>
      </c>
      <c r="J4" s="1361"/>
      <c r="K4" s="1360" t="s">
        <v>86</v>
      </c>
      <c r="L4" s="1361"/>
      <c r="M4" s="1360" t="s">
        <v>87</v>
      </c>
      <c r="N4" s="1361"/>
      <c r="O4" s="1360" t="s">
        <v>88</v>
      </c>
      <c r="P4" s="1361"/>
      <c r="Q4" s="1360" t="s">
        <v>89</v>
      </c>
      <c r="R4" s="1361"/>
      <c r="S4" s="1360" t="s">
        <v>90</v>
      </c>
      <c r="T4" s="1361"/>
      <c r="U4" s="1360" t="s">
        <v>91</v>
      </c>
      <c r="V4" s="1361"/>
      <c r="W4" s="1360" t="s">
        <v>396</v>
      </c>
      <c r="X4" s="1361"/>
      <c r="Y4" s="1360" t="s">
        <v>397</v>
      </c>
      <c r="Z4" s="1362"/>
      <c r="AA4" s="1360" t="s">
        <v>77</v>
      </c>
      <c r="AB4" s="1362"/>
    </row>
    <row r="5" spans="1:28" ht="12" thickBot="1">
      <c r="A5" s="864" t="s">
        <v>665</v>
      </c>
      <c r="B5" s="55"/>
      <c r="C5" s="56" t="s">
        <v>92</v>
      </c>
      <c r="D5" s="57" t="s">
        <v>93</v>
      </c>
      <c r="E5" s="56" t="s">
        <v>92</v>
      </c>
      <c r="F5" s="57" t="s">
        <v>93</v>
      </c>
      <c r="G5" s="56" t="s">
        <v>92</v>
      </c>
      <c r="H5" s="57" t="s">
        <v>93</v>
      </c>
      <c r="I5" s="56" t="s">
        <v>92</v>
      </c>
      <c r="J5" s="57" t="s">
        <v>93</v>
      </c>
      <c r="K5" s="56" t="s">
        <v>92</v>
      </c>
      <c r="L5" s="57" t="s">
        <v>93</v>
      </c>
      <c r="M5" s="56" t="s">
        <v>92</v>
      </c>
      <c r="N5" s="57" t="s">
        <v>93</v>
      </c>
      <c r="O5" s="56" t="s">
        <v>92</v>
      </c>
      <c r="P5" s="57" t="s">
        <v>93</v>
      </c>
      <c r="Q5" s="56" t="s">
        <v>92</v>
      </c>
      <c r="R5" s="57" t="s">
        <v>93</v>
      </c>
      <c r="S5" s="56" t="s">
        <v>92</v>
      </c>
      <c r="T5" s="57" t="s">
        <v>93</v>
      </c>
      <c r="U5" s="56" t="s">
        <v>92</v>
      </c>
      <c r="V5" s="57" t="s">
        <v>93</v>
      </c>
      <c r="W5" s="56" t="s">
        <v>92</v>
      </c>
      <c r="X5" s="58" t="s">
        <v>93</v>
      </c>
      <c r="Y5" s="56" t="s">
        <v>92</v>
      </c>
      <c r="Z5" s="58" t="s">
        <v>93</v>
      </c>
      <c r="AA5" s="56" t="s">
        <v>92</v>
      </c>
      <c r="AB5" s="58" t="s">
        <v>93</v>
      </c>
    </row>
    <row r="6" spans="1:29" ht="13.5" customHeight="1" thickTop="1">
      <c r="A6" s="25" t="str">
        <f>'t1'!A6</f>
        <v>CONSIGLIERE</v>
      </c>
      <c r="B6" s="237" t="str">
        <f>'t1'!B6</f>
        <v>0D0CON</v>
      </c>
      <c r="C6" s="264"/>
      <c r="D6" s="265"/>
      <c r="E6" s="266"/>
      <c r="F6" s="265"/>
      <c r="G6" s="264"/>
      <c r="H6" s="265"/>
      <c r="I6" s="264"/>
      <c r="J6" s="265"/>
      <c r="K6" s="264"/>
      <c r="L6" s="265"/>
      <c r="M6" s="264"/>
      <c r="N6" s="265"/>
      <c r="O6" s="266"/>
      <c r="P6" s="267"/>
      <c r="Q6" s="264"/>
      <c r="R6" s="265"/>
      <c r="S6" s="264"/>
      <c r="T6" s="265"/>
      <c r="U6" s="264"/>
      <c r="V6" s="265"/>
      <c r="W6" s="268"/>
      <c r="X6" s="269"/>
      <c r="Y6" s="268"/>
      <c r="Z6" s="269"/>
      <c r="AA6" s="460">
        <f>SUM(C6,E6,G6,I6,K6,M6,O6,Q6,S6,U6,W6,Y6)</f>
        <v>0</v>
      </c>
      <c r="AB6" s="461">
        <f>SUM(D6,F6,H6,J6,L6,N6,P6,R6,T6,V6,X6,Z6)</f>
        <v>0</v>
      </c>
      <c r="AC6" s="46">
        <f>'t1'!M6</f>
        <v>0</v>
      </c>
    </row>
    <row r="7" spans="1:29" ht="13.5" customHeight="1">
      <c r="A7" s="158" t="str">
        <f>'t1'!A7</f>
        <v>DIRIGENTE I FASCIA</v>
      </c>
      <c r="B7" s="230" t="str">
        <f>'t1'!B7</f>
        <v>0D0077</v>
      </c>
      <c r="C7" s="264"/>
      <c r="D7" s="265"/>
      <c r="E7" s="266"/>
      <c r="F7" s="265"/>
      <c r="G7" s="264"/>
      <c r="H7" s="265"/>
      <c r="I7" s="264"/>
      <c r="J7" s="265"/>
      <c r="K7" s="264"/>
      <c r="L7" s="265"/>
      <c r="M7" s="264"/>
      <c r="N7" s="265"/>
      <c r="O7" s="266"/>
      <c r="P7" s="267"/>
      <c r="Q7" s="264"/>
      <c r="R7" s="265"/>
      <c r="S7" s="264"/>
      <c r="T7" s="265"/>
      <c r="U7" s="264"/>
      <c r="V7" s="265"/>
      <c r="W7" s="268"/>
      <c r="X7" s="265"/>
      <c r="Y7" s="268"/>
      <c r="Z7" s="265"/>
      <c r="AA7" s="462">
        <f>SUM(C7,E7,G7,I7,K7,M7,O7,Q7,S7,U7,W7,Y7)</f>
        <v>0</v>
      </c>
      <c r="AB7" s="463">
        <f>SUM(D7,F7,H7,J7,L7,N7,P7,R7,T7,V7,X7,Z7)</f>
        <v>0</v>
      </c>
      <c r="AC7" s="46">
        <f>'t1'!M7</f>
        <v>0</v>
      </c>
    </row>
    <row r="8" spans="1:29" ht="13.5" customHeight="1">
      <c r="A8" s="158" t="str">
        <f>'t1'!A8</f>
        <v>DIRIGENTE I FASCIA A TEMPO DETERM.</v>
      </c>
      <c r="B8" s="230" t="str">
        <f>'t1'!B8</f>
        <v>0D0078</v>
      </c>
      <c r="C8" s="264"/>
      <c r="D8" s="265"/>
      <c r="E8" s="266"/>
      <c r="F8" s="265"/>
      <c r="G8" s="264"/>
      <c r="H8" s="265"/>
      <c r="I8" s="264"/>
      <c r="J8" s="265"/>
      <c r="K8" s="264"/>
      <c r="L8" s="265"/>
      <c r="M8" s="264"/>
      <c r="N8" s="265"/>
      <c r="O8" s="266"/>
      <c r="P8" s="267"/>
      <c r="Q8" s="264"/>
      <c r="R8" s="265"/>
      <c r="S8" s="264"/>
      <c r="T8" s="265"/>
      <c r="U8" s="264"/>
      <c r="V8" s="265"/>
      <c r="W8" s="268"/>
      <c r="X8" s="265"/>
      <c r="Y8" s="268"/>
      <c r="Z8" s="265"/>
      <c r="AA8" s="462">
        <f aca="true" t="shared" si="0" ref="AA8:AA31">SUM(C8,E8,G8,I8,K8,M8,O8,Q8,S8,U8,W8,Y8)</f>
        <v>0</v>
      </c>
      <c r="AB8" s="463">
        <f aca="true" t="shared" si="1" ref="AB8:AB31">SUM(D8,F8,H8,J8,L8,N8,P8,R8,T8,V8,X8,Z8)</f>
        <v>0</v>
      </c>
      <c r="AC8" s="46">
        <f>'t1'!M8</f>
        <v>0</v>
      </c>
    </row>
    <row r="9" spans="1:29" ht="13.5" customHeight="1">
      <c r="A9" s="158" t="str">
        <f>'t1'!A9</f>
        <v>REFERENDARIO</v>
      </c>
      <c r="B9" s="230" t="str">
        <f>'t1'!B9</f>
        <v>0D0376</v>
      </c>
      <c r="C9" s="264"/>
      <c r="D9" s="265"/>
      <c r="E9" s="266"/>
      <c r="F9" s="265"/>
      <c r="G9" s="264"/>
      <c r="H9" s="265"/>
      <c r="I9" s="264"/>
      <c r="J9" s="265"/>
      <c r="K9" s="264"/>
      <c r="L9" s="265"/>
      <c r="M9" s="264"/>
      <c r="N9" s="265"/>
      <c r="O9" s="266"/>
      <c r="P9" s="267"/>
      <c r="Q9" s="264"/>
      <c r="R9" s="265"/>
      <c r="S9" s="264"/>
      <c r="T9" s="265"/>
      <c r="U9" s="264"/>
      <c r="V9" s="265"/>
      <c r="W9" s="268"/>
      <c r="X9" s="265"/>
      <c r="Y9" s="268"/>
      <c r="Z9" s="265"/>
      <c r="AA9" s="462">
        <f t="shared" si="0"/>
        <v>0</v>
      </c>
      <c r="AB9" s="463">
        <f t="shared" si="1"/>
        <v>0</v>
      </c>
      <c r="AC9" s="46">
        <f>'t1'!M9</f>
        <v>0</v>
      </c>
    </row>
    <row r="10" spans="1:29" ht="13.5" customHeight="1">
      <c r="A10" s="158" t="str">
        <f>'t1'!A10</f>
        <v>DIRIGENTE II FASCIA</v>
      </c>
      <c r="B10" s="230" t="str">
        <f>'t1'!B10</f>
        <v>0D0079</v>
      </c>
      <c r="C10" s="264"/>
      <c r="D10" s="265"/>
      <c r="E10" s="266"/>
      <c r="F10" s="265"/>
      <c r="G10" s="264"/>
      <c r="H10" s="265"/>
      <c r="I10" s="264"/>
      <c r="J10" s="265"/>
      <c r="K10" s="264"/>
      <c r="L10" s="265"/>
      <c r="M10" s="264"/>
      <c r="N10" s="265"/>
      <c r="O10" s="266"/>
      <c r="P10" s="267"/>
      <c r="Q10" s="264"/>
      <c r="R10" s="265"/>
      <c r="S10" s="264"/>
      <c r="T10" s="265"/>
      <c r="U10" s="264"/>
      <c r="V10" s="265"/>
      <c r="W10" s="268"/>
      <c r="X10" s="265"/>
      <c r="Y10" s="268"/>
      <c r="Z10" s="265"/>
      <c r="AA10" s="462">
        <f t="shared" si="0"/>
        <v>0</v>
      </c>
      <c r="AB10" s="463">
        <f t="shared" si="1"/>
        <v>0</v>
      </c>
      <c r="AC10" s="46">
        <f>'t1'!M10</f>
        <v>0</v>
      </c>
    </row>
    <row r="11" spans="1:29" ht="13.5" customHeight="1">
      <c r="A11" s="158" t="str">
        <f>'t1'!A11</f>
        <v>DIRIGENTE II FASCIA A TEMPO DETERM.</v>
      </c>
      <c r="B11" s="230" t="str">
        <f>'t1'!B11</f>
        <v>0D0080</v>
      </c>
      <c r="C11" s="264"/>
      <c r="D11" s="265"/>
      <c r="E11" s="266"/>
      <c r="F11" s="265"/>
      <c r="G11" s="264"/>
      <c r="H11" s="265"/>
      <c r="I11" s="264"/>
      <c r="J11" s="265"/>
      <c r="K11" s="264"/>
      <c r="L11" s="265"/>
      <c r="M11" s="264"/>
      <c r="N11" s="265"/>
      <c r="O11" s="266"/>
      <c r="P11" s="267"/>
      <c r="Q11" s="264"/>
      <c r="R11" s="265"/>
      <c r="S11" s="264"/>
      <c r="T11" s="265"/>
      <c r="U11" s="264"/>
      <c r="V11" s="265"/>
      <c r="W11" s="268"/>
      <c r="X11" s="265"/>
      <c r="Y11" s="268"/>
      <c r="Z11" s="265"/>
      <c r="AA11" s="462">
        <f t="shared" si="0"/>
        <v>0</v>
      </c>
      <c r="AB11" s="463">
        <f t="shared" si="1"/>
        <v>0</v>
      </c>
      <c r="AC11" s="46">
        <f>'t1'!M11</f>
        <v>0</v>
      </c>
    </row>
    <row r="12" spans="1:29" ht="13.5" customHeight="1">
      <c r="A12" s="158" t="str">
        <f>'t1'!A12</f>
        <v>ISPETTORE GENERALE R.E.</v>
      </c>
      <c r="B12" s="230" t="str">
        <f>'t1'!B12</f>
        <v>0E0083</v>
      </c>
      <c r="C12" s="264"/>
      <c r="D12" s="265"/>
      <c r="E12" s="266"/>
      <c r="F12" s="265"/>
      <c r="G12" s="264"/>
      <c r="H12" s="265"/>
      <c r="I12" s="264"/>
      <c r="J12" s="265"/>
      <c r="K12" s="264"/>
      <c r="L12" s="265"/>
      <c r="M12" s="264"/>
      <c r="N12" s="265"/>
      <c r="O12" s="266"/>
      <c r="P12" s="267"/>
      <c r="Q12" s="264"/>
      <c r="R12" s="265"/>
      <c r="S12" s="264"/>
      <c r="T12" s="265"/>
      <c r="U12" s="264"/>
      <c r="V12" s="265"/>
      <c r="W12" s="268"/>
      <c r="X12" s="265"/>
      <c r="Y12" s="268"/>
      <c r="Z12" s="265"/>
      <c r="AA12" s="462">
        <f t="shared" si="0"/>
        <v>0</v>
      </c>
      <c r="AB12" s="463">
        <f t="shared" si="1"/>
        <v>0</v>
      </c>
      <c r="AC12" s="46">
        <f>'t1'!M12</f>
        <v>0</v>
      </c>
    </row>
    <row r="13" spans="1:29" ht="13.5" customHeight="1">
      <c r="A13" s="158" t="str">
        <f>'t1'!A13</f>
        <v>DIRETTORE DIVISIONE R.E.</v>
      </c>
      <c r="B13" s="230" t="str">
        <f>'t1'!B13</f>
        <v>0E0076</v>
      </c>
      <c r="C13" s="264"/>
      <c r="D13" s="265"/>
      <c r="E13" s="266"/>
      <c r="F13" s="265"/>
      <c r="G13" s="264"/>
      <c r="H13" s="265"/>
      <c r="I13" s="264"/>
      <c r="J13" s="265"/>
      <c r="K13" s="264"/>
      <c r="L13" s="265"/>
      <c r="M13" s="264"/>
      <c r="N13" s="265"/>
      <c r="O13" s="266"/>
      <c r="P13" s="267"/>
      <c r="Q13" s="264"/>
      <c r="R13" s="265"/>
      <c r="S13" s="264"/>
      <c r="T13" s="265"/>
      <c r="U13" s="264"/>
      <c r="V13" s="265"/>
      <c r="W13" s="268"/>
      <c r="X13" s="265"/>
      <c r="Y13" s="268"/>
      <c r="Z13" s="265"/>
      <c r="AA13" s="462">
        <f t="shared" si="0"/>
        <v>0</v>
      </c>
      <c r="AB13" s="463">
        <f t="shared" si="1"/>
        <v>0</v>
      </c>
      <c r="AC13" s="46">
        <f>'t1'!M13</f>
        <v>0</v>
      </c>
    </row>
    <row r="14" spans="1:29" ht="13.5" customHeight="1">
      <c r="A14" s="158" t="str">
        <f>'t1'!A14</f>
        <v>CAT. A - F9</v>
      </c>
      <c r="B14" s="230" t="str">
        <f>'t1'!B14</f>
        <v>0CAF09</v>
      </c>
      <c r="C14" s="264"/>
      <c r="D14" s="265"/>
      <c r="E14" s="266"/>
      <c r="F14" s="265"/>
      <c r="G14" s="264"/>
      <c r="H14" s="265"/>
      <c r="I14" s="264"/>
      <c r="J14" s="265"/>
      <c r="K14" s="264"/>
      <c r="L14" s="265"/>
      <c r="M14" s="264"/>
      <c r="N14" s="265"/>
      <c r="O14" s="266"/>
      <c r="P14" s="267"/>
      <c r="Q14" s="264"/>
      <c r="R14" s="265"/>
      <c r="S14" s="264"/>
      <c r="T14" s="265"/>
      <c r="U14" s="264"/>
      <c r="V14" s="265"/>
      <c r="W14" s="268"/>
      <c r="X14" s="265"/>
      <c r="Y14" s="268"/>
      <c r="Z14" s="265"/>
      <c r="AA14" s="462">
        <f t="shared" si="0"/>
        <v>0</v>
      </c>
      <c r="AB14" s="463">
        <f t="shared" si="1"/>
        <v>0</v>
      </c>
      <c r="AC14" s="46">
        <f>'t1'!M14</f>
        <v>0</v>
      </c>
    </row>
    <row r="15" spans="1:29" ht="13.5" customHeight="1">
      <c r="A15" s="158" t="str">
        <f>'t1'!A15</f>
        <v>CAT. A - F8</v>
      </c>
      <c r="B15" s="230" t="str">
        <f>'t1'!B15</f>
        <v>0CAF08</v>
      </c>
      <c r="C15" s="264"/>
      <c r="D15" s="265"/>
      <c r="E15" s="266"/>
      <c r="F15" s="265"/>
      <c r="G15" s="264"/>
      <c r="H15" s="265"/>
      <c r="I15" s="264"/>
      <c r="J15" s="265"/>
      <c r="K15" s="264"/>
      <c r="L15" s="265"/>
      <c r="M15" s="264"/>
      <c r="N15" s="265"/>
      <c r="O15" s="266"/>
      <c r="P15" s="267"/>
      <c r="Q15" s="264"/>
      <c r="R15" s="265"/>
      <c r="S15" s="264"/>
      <c r="T15" s="265"/>
      <c r="U15" s="264"/>
      <c r="V15" s="265"/>
      <c r="W15" s="268"/>
      <c r="X15" s="265"/>
      <c r="Y15" s="268"/>
      <c r="Z15" s="265"/>
      <c r="AA15" s="462">
        <f t="shared" si="0"/>
        <v>0</v>
      </c>
      <c r="AB15" s="463">
        <f t="shared" si="1"/>
        <v>0</v>
      </c>
      <c r="AC15" s="46">
        <f>'t1'!M15</f>
        <v>0</v>
      </c>
    </row>
    <row r="16" spans="1:29" ht="13.5" customHeight="1">
      <c r="A16" s="158" t="str">
        <f>'t1'!A16</f>
        <v>CAT. A - F7</v>
      </c>
      <c r="B16" s="230" t="str">
        <f>'t1'!B16</f>
        <v>0CAF07</v>
      </c>
      <c r="C16" s="264"/>
      <c r="D16" s="265"/>
      <c r="E16" s="266"/>
      <c r="F16" s="265"/>
      <c r="G16" s="264"/>
      <c r="H16" s="265"/>
      <c r="I16" s="264"/>
      <c r="J16" s="265"/>
      <c r="K16" s="264"/>
      <c r="L16" s="265"/>
      <c r="M16" s="264"/>
      <c r="N16" s="265"/>
      <c r="O16" s="266"/>
      <c r="P16" s="267"/>
      <c r="Q16" s="264"/>
      <c r="R16" s="265"/>
      <c r="S16" s="264"/>
      <c r="T16" s="265"/>
      <c r="U16" s="264"/>
      <c r="V16" s="265"/>
      <c r="W16" s="268"/>
      <c r="X16" s="265"/>
      <c r="Y16" s="268"/>
      <c r="Z16" s="265"/>
      <c r="AA16" s="462">
        <f t="shared" si="0"/>
        <v>0</v>
      </c>
      <c r="AB16" s="463">
        <f t="shared" si="1"/>
        <v>0</v>
      </c>
      <c r="AC16" s="46">
        <f>'t1'!M16</f>
        <v>0</v>
      </c>
    </row>
    <row r="17" spans="1:29" ht="13.5" customHeight="1">
      <c r="A17" s="158" t="str">
        <f>'t1'!A17</f>
        <v>CAT. A - F6</v>
      </c>
      <c r="B17" s="230" t="str">
        <f>'t1'!B17</f>
        <v>0CAF06</v>
      </c>
      <c r="C17" s="264"/>
      <c r="D17" s="265"/>
      <c r="E17" s="266"/>
      <c r="F17" s="265"/>
      <c r="G17" s="264"/>
      <c r="H17" s="265"/>
      <c r="I17" s="264"/>
      <c r="J17" s="265"/>
      <c r="K17" s="264"/>
      <c r="L17" s="265"/>
      <c r="M17" s="264"/>
      <c r="N17" s="265"/>
      <c r="O17" s="266"/>
      <c r="P17" s="267"/>
      <c r="Q17" s="264"/>
      <c r="R17" s="265"/>
      <c r="S17" s="264"/>
      <c r="T17" s="265"/>
      <c r="U17" s="264"/>
      <c r="V17" s="265"/>
      <c r="W17" s="268"/>
      <c r="X17" s="265"/>
      <c r="Y17" s="268"/>
      <c r="Z17" s="265"/>
      <c r="AA17" s="462">
        <f t="shared" si="0"/>
        <v>0</v>
      </c>
      <c r="AB17" s="463">
        <f t="shared" si="1"/>
        <v>0</v>
      </c>
      <c r="AC17" s="46">
        <f>'t1'!M17</f>
        <v>0</v>
      </c>
    </row>
    <row r="18" spans="1:29" ht="13.5" customHeight="1">
      <c r="A18" s="158" t="str">
        <f>'t1'!A18</f>
        <v>CAT. A - F5</v>
      </c>
      <c r="B18" s="230" t="str">
        <f>'t1'!B18</f>
        <v>0CAF05</v>
      </c>
      <c r="C18" s="264"/>
      <c r="D18" s="265"/>
      <c r="E18" s="266"/>
      <c r="F18" s="265"/>
      <c r="G18" s="264"/>
      <c r="H18" s="265"/>
      <c r="I18" s="264"/>
      <c r="J18" s="265"/>
      <c r="K18" s="264"/>
      <c r="L18" s="265"/>
      <c r="M18" s="264"/>
      <c r="N18" s="265"/>
      <c r="O18" s="266"/>
      <c r="P18" s="267"/>
      <c r="Q18" s="264"/>
      <c r="R18" s="265"/>
      <c r="S18" s="264"/>
      <c r="T18" s="265"/>
      <c r="U18" s="264"/>
      <c r="V18" s="265"/>
      <c r="W18" s="268"/>
      <c r="X18" s="265"/>
      <c r="Y18" s="268"/>
      <c r="Z18" s="265"/>
      <c r="AA18" s="462">
        <f t="shared" si="0"/>
        <v>0</v>
      </c>
      <c r="AB18" s="463">
        <f t="shared" si="1"/>
        <v>0</v>
      </c>
      <c r="AC18" s="46">
        <f>'t1'!M18</f>
        <v>0</v>
      </c>
    </row>
    <row r="19" spans="1:29" ht="13.5" customHeight="1">
      <c r="A19" s="158" t="str">
        <f>'t1'!A19</f>
        <v>CAT. A - F4</v>
      </c>
      <c r="B19" s="230" t="str">
        <f>'t1'!B19</f>
        <v>0CAF04</v>
      </c>
      <c r="C19" s="264"/>
      <c r="D19" s="265"/>
      <c r="E19" s="266"/>
      <c r="F19" s="265"/>
      <c r="G19" s="264"/>
      <c r="H19" s="265"/>
      <c r="I19" s="264"/>
      <c r="J19" s="265"/>
      <c r="K19" s="264"/>
      <c r="L19" s="265"/>
      <c r="M19" s="264"/>
      <c r="N19" s="265"/>
      <c r="O19" s="266"/>
      <c r="P19" s="267"/>
      <c r="Q19" s="264"/>
      <c r="R19" s="265"/>
      <c r="S19" s="264"/>
      <c r="T19" s="265"/>
      <c r="U19" s="264"/>
      <c r="V19" s="265"/>
      <c r="W19" s="268"/>
      <c r="X19" s="265"/>
      <c r="Y19" s="268"/>
      <c r="Z19" s="265"/>
      <c r="AA19" s="462">
        <f t="shared" si="0"/>
        <v>0</v>
      </c>
      <c r="AB19" s="463">
        <f t="shared" si="1"/>
        <v>0</v>
      </c>
      <c r="AC19" s="46">
        <f>'t1'!M19</f>
        <v>0</v>
      </c>
    </row>
    <row r="20" spans="1:29" ht="13.5" customHeight="1">
      <c r="A20" s="158" t="str">
        <f>'t1'!A20</f>
        <v>CAT. A - F3</v>
      </c>
      <c r="B20" s="230" t="str">
        <f>'t1'!B20</f>
        <v>0CAF03</v>
      </c>
      <c r="C20" s="264"/>
      <c r="D20" s="265"/>
      <c r="E20" s="266"/>
      <c r="F20" s="265"/>
      <c r="G20" s="264"/>
      <c r="H20" s="265"/>
      <c r="I20" s="264"/>
      <c r="J20" s="265"/>
      <c r="K20" s="264"/>
      <c r="L20" s="265"/>
      <c r="M20" s="264"/>
      <c r="N20" s="265"/>
      <c r="O20" s="266"/>
      <c r="P20" s="267"/>
      <c r="Q20" s="264"/>
      <c r="R20" s="265"/>
      <c r="S20" s="264"/>
      <c r="T20" s="265"/>
      <c r="U20" s="264"/>
      <c r="V20" s="265"/>
      <c r="W20" s="268"/>
      <c r="X20" s="265"/>
      <c r="Y20" s="268"/>
      <c r="Z20" s="265"/>
      <c r="AA20" s="462">
        <f t="shared" si="0"/>
        <v>0</v>
      </c>
      <c r="AB20" s="463">
        <f t="shared" si="1"/>
        <v>0</v>
      </c>
      <c r="AC20" s="46">
        <f>'t1'!M20</f>
        <v>0</v>
      </c>
    </row>
    <row r="21" spans="1:29" ht="13.5" customHeight="1">
      <c r="A21" s="158" t="str">
        <f>'t1'!A21</f>
        <v>CAT. A - F2</v>
      </c>
      <c r="B21" s="230" t="str">
        <f>'t1'!B21</f>
        <v>0CAF02</v>
      </c>
      <c r="C21" s="264"/>
      <c r="D21" s="265"/>
      <c r="E21" s="266"/>
      <c r="F21" s="265"/>
      <c r="G21" s="264"/>
      <c r="H21" s="265"/>
      <c r="I21" s="264"/>
      <c r="J21" s="265"/>
      <c r="K21" s="264"/>
      <c r="L21" s="265"/>
      <c r="M21" s="264"/>
      <c r="N21" s="265"/>
      <c r="O21" s="266"/>
      <c r="P21" s="267"/>
      <c r="Q21" s="264"/>
      <c r="R21" s="265"/>
      <c r="S21" s="264"/>
      <c r="T21" s="265"/>
      <c r="U21" s="264"/>
      <c r="V21" s="265"/>
      <c r="W21" s="268"/>
      <c r="X21" s="265"/>
      <c r="Y21" s="268"/>
      <c r="Z21" s="265"/>
      <c r="AA21" s="462">
        <f t="shared" si="0"/>
        <v>0</v>
      </c>
      <c r="AB21" s="463">
        <f t="shared" si="1"/>
        <v>0</v>
      </c>
      <c r="AC21" s="46">
        <f>'t1'!M21</f>
        <v>0</v>
      </c>
    </row>
    <row r="22" spans="1:29" ht="13.5" customHeight="1">
      <c r="A22" s="158" t="str">
        <f>'t1'!A22</f>
        <v>CAT. A - F1</v>
      </c>
      <c r="B22" s="230" t="str">
        <f>'t1'!B22</f>
        <v>0CAF01</v>
      </c>
      <c r="C22" s="264"/>
      <c r="D22" s="265"/>
      <c r="E22" s="266"/>
      <c r="F22" s="265"/>
      <c r="G22" s="264"/>
      <c r="H22" s="265"/>
      <c r="I22" s="264"/>
      <c r="J22" s="265"/>
      <c r="K22" s="264"/>
      <c r="L22" s="265"/>
      <c r="M22" s="264"/>
      <c r="N22" s="265"/>
      <c r="O22" s="266"/>
      <c r="P22" s="267"/>
      <c r="Q22" s="264"/>
      <c r="R22" s="265"/>
      <c r="S22" s="264"/>
      <c r="T22" s="265"/>
      <c r="U22" s="264"/>
      <c r="V22" s="265"/>
      <c r="W22" s="268"/>
      <c r="X22" s="265"/>
      <c r="Y22" s="268"/>
      <c r="Z22" s="265"/>
      <c r="AA22" s="462">
        <f t="shared" si="0"/>
        <v>0</v>
      </c>
      <c r="AB22" s="463">
        <f t="shared" si="1"/>
        <v>0</v>
      </c>
      <c r="AC22" s="46">
        <f>'t1'!M22</f>
        <v>0</v>
      </c>
    </row>
    <row r="23" spans="1:29" ht="13.5" customHeight="1">
      <c r="A23" s="158" t="str">
        <f>'t1'!A23</f>
        <v>CAT. B - F9</v>
      </c>
      <c r="B23" s="230" t="str">
        <f>'t1'!B23</f>
        <v>0CBF09</v>
      </c>
      <c r="C23" s="264"/>
      <c r="D23" s="265"/>
      <c r="E23" s="266"/>
      <c r="F23" s="265"/>
      <c r="G23" s="264"/>
      <c r="H23" s="265"/>
      <c r="I23" s="264"/>
      <c r="J23" s="265"/>
      <c r="K23" s="264"/>
      <c r="L23" s="265"/>
      <c r="M23" s="264"/>
      <c r="N23" s="265"/>
      <c r="O23" s="266"/>
      <c r="P23" s="267"/>
      <c r="Q23" s="264"/>
      <c r="R23" s="265"/>
      <c r="S23" s="264"/>
      <c r="T23" s="265"/>
      <c r="U23" s="264"/>
      <c r="V23" s="265"/>
      <c r="W23" s="268"/>
      <c r="X23" s="265"/>
      <c r="Y23" s="268"/>
      <c r="Z23" s="265"/>
      <c r="AA23" s="462">
        <f t="shared" si="0"/>
        <v>0</v>
      </c>
      <c r="AB23" s="463">
        <f t="shared" si="1"/>
        <v>0</v>
      </c>
      <c r="AC23" s="46">
        <f>'t1'!M23</f>
        <v>0</v>
      </c>
    </row>
    <row r="24" spans="1:29" ht="13.5" customHeight="1">
      <c r="A24" s="158" t="str">
        <f>'t1'!A24</f>
        <v>CAT. B - F8</v>
      </c>
      <c r="B24" s="230" t="str">
        <f>'t1'!B24</f>
        <v>0CBF08</v>
      </c>
      <c r="C24" s="264"/>
      <c r="D24" s="265"/>
      <c r="E24" s="266"/>
      <c r="F24" s="265"/>
      <c r="G24" s="264"/>
      <c r="H24" s="265"/>
      <c r="I24" s="264"/>
      <c r="J24" s="265"/>
      <c r="K24" s="264"/>
      <c r="L24" s="265"/>
      <c r="M24" s="264"/>
      <c r="N24" s="265"/>
      <c r="O24" s="266"/>
      <c r="P24" s="267"/>
      <c r="Q24" s="264"/>
      <c r="R24" s="265"/>
      <c r="S24" s="264"/>
      <c r="T24" s="265"/>
      <c r="U24" s="264"/>
      <c r="V24" s="265"/>
      <c r="W24" s="268"/>
      <c r="X24" s="265"/>
      <c r="Y24" s="268"/>
      <c r="Z24" s="265"/>
      <c r="AA24" s="462">
        <f t="shared" si="0"/>
        <v>0</v>
      </c>
      <c r="AB24" s="463">
        <f t="shared" si="1"/>
        <v>0</v>
      </c>
      <c r="AC24" s="46">
        <f>'t1'!M24</f>
        <v>0</v>
      </c>
    </row>
    <row r="25" spans="1:29" ht="13.5" customHeight="1">
      <c r="A25" s="158" t="str">
        <f>'t1'!A25</f>
        <v>CAT. B - F7</v>
      </c>
      <c r="B25" s="230" t="str">
        <f>'t1'!B25</f>
        <v>0CBF07</v>
      </c>
      <c r="C25" s="264"/>
      <c r="D25" s="265"/>
      <c r="E25" s="266"/>
      <c r="F25" s="265"/>
      <c r="G25" s="264"/>
      <c r="H25" s="265"/>
      <c r="I25" s="264"/>
      <c r="J25" s="265"/>
      <c r="K25" s="264"/>
      <c r="L25" s="265"/>
      <c r="M25" s="264"/>
      <c r="N25" s="265"/>
      <c r="O25" s="266"/>
      <c r="P25" s="267"/>
      <c r="Q25" s="264"/>
      <c r="R25" s="265"/>
      <c r="S25" s="264"/>
      <c r="T25" s="265"/>
      <c r="U25" s="264"/>
      <c r="V25" s="265"/>
      <c r="W25" s="268"/>
      <c r="X25" s="265"/>
      <c r="Y25" s="268"/>
      <c r="Z25" s="265"/>
      <c r="AA25" s="462">
        <f t="shared" si="0"/>
        <v>0</v>
      </c>
      <c r="AB25" s="463">
        <f t="shared" si="1"/>
        <v>0</v>
      </c>
      <c r="AC25" s="46">
        <f>'t1'!M25</f>
        <v>0</v>
      </c>
    </row>
    <row r="26" spans="1:29" ht="13.5" customHeight="1">
      <c r="A26" s="158" t="str">
        <f>'t1'!A26</f>
        <v>CAT. B - F6</v>
      </c>
      <c r="B26" s="230" t="str">
        <f>'t1'!B26</f>
        <v>0CBF06</v>
      </c>
      <c r="C26" s="264"/>
      <c r="D26" s="265"/>
      <c r="E26" s="266"/>
      <c r="F26" s="265"/>
      <c r="G26" s="264"/>
      <c r="H26" s="265"/>
      <c r="I26" s="264"/>
      <c r="J26" s="265"/>
      <c r="K26" s="264"/>
      <c r="L26" s="265"/>
      <c r="M26" s="264"/>
      <c r="N26" s="265"/>
      <c r="O26" s="266"/>
      <c r="P26" s="267"/>
      <c r="Q26" s="264"/>
      <c r="R26" s="265"/>
      <c r="S26" s="264"/>
      <c r="T26" s="265"/>
      <c r="U26" s="264"/>
      <c r="V26" s="265"/>
      <c r="W26" s="268"/>
      <c r="X26" s="265"/>
      <c r="Y26" s="268"/>
      <c r="Z26" s="265"/>
      <c r="AA26" s="462">
        <f t="shared" si="0"/>
        <v>0</v>
      </c>
      <c r="AB26" s="463">
        <f t="shared" si="1"/>
        <v>0</v>
      </c>
      <c r="AC26" s="46">
        <f>'t1'!M26</f>
        <v>0</v>
      </c>
    </row>
    <row r="27" spans="1:29" ht="13.5" customHeight="1">
      <c r="A27" s="158" t="str">
        <f>'t1'!A27</f>
        <v>CAT. B - F5</v>
      </c>
      <c r="B27" s="230" t="str">
        <f>'t1'!B27</f>
        <v>0CBF05</v>
      </c>
      <c r="C27" s="264"/>
      <c r="D27" s="265"/>
      <c r="E27" s="266"/>
      <c r="F27" s="265"/>
      <c r="G27" s="264"/>
      <c r="H27" s="265"/>
      <c r="I27" s="264"/>
      <c r="J27" s="265"/>
      <c r="K27" s="264"/>
      <c r="L27" s="265"/>
      <c r="M27" s="264"/>
      <c r="N27" s="265"/>
      <c r="O27" s="266"/>
      <c r="P27" s="267"/>
      <c r="Q27" s="264"/>
      <c r="R27" s="265"/>
      <c r="S27" s="264"/>
      <c r="T27" s="265"/>
      <c r="U27" s="264"/>
      <c r="V27" s="265"/>
      <c r="W27" s="268"/>
      <c r="X27" s="265"/>
      <c r="Y27" s="268"/>
      <c r="Z27" s="265"/>
      <c r="AA27" s="462">
        <f t="shared" si="0"/>
        <v>0</v>
      </c>
      <c r="AB27" s="463">
        <f t="shared" si="1"/>
        <v>0</v>
      </c>
      <c r="AC27" s="46">
        <f>'t1'!M27</f>
        <v>0</v>
      </c>
    </row>
    <row r="28" spans="1:29" ht="13.5" customHeight="1">
      <c r="A28" s="158" t="str">
        <f>'t1'!A28</f>
        <v>CAT. B - F4</v>
      </c>
      <c r="B28" s="230" t="str">
        <f>'t1'!B28</f>
        <v>0CBF04</v>
      </c>
      <c r="C28" s="264"/>
      <c r="D28" s="265"/>
      <c r="E28" s="266"/>
      <c r="F28" s="265"/>
      <c r="G28" s="264"/>
      <c r="H28" s="265"/>
      <c r="I28" s="264"/>
      <c r="J28" s="265"/>
      <c r="K28" s="264"/>
      <c r="L28" s="265"/>
      <c r="M28" s="264"/>
      <c r="N28" s="265"/>
      <c r="O28" s="266"/>
      <c r="P28" s="267"/>
      <c r="Q28" s="264"/>
      <c r="R28" s="265"/>
      <c r="S28" s="264"/>
      <c r="T28" s="265"/>
      <c r="U28" s="264"/>
      <c r="V28" s="265"/>
      <c r="W28" s="268"/>
      <c r="X28" s="265"/>
      <c r="Y28" s="268"/>
      <c r="Z28" s="265"/>
      <c r="AA28" s="462">
        <f t="shared" si="0"/>
        <v>0</v>
      </c>
      <c r="AB28" s="463">
        <f t="shared" si="1"/>
        <v>0</v>
      </c>
      <c r="AC28" s="46">
        <f>'t1'!M28</f>
        <v>0</v>
      </c>
    </row>
    <row r="29" spans="1:29" ht="13.5" customHeight="1">
      <c r="A29" s="158" t="str">
        <f>'t1'!A29</f>
        <v>CAT. B - F3</v>
      </c>
      <c r="B29" s="230" t="str">
        <f>'t1'!B29</f>
        <v>0CBF03</v>
      </c>
      <c r="C29" s="264"/>
      <c r="D29" s="265"/>
      <c r="E29" s="266"/>
      <c r="F29" s="265"/>
      <c r="G29" s="264"/>
      <c r="H29" s="265"/>
      <c r="I29" s="264"/>
      <c r="J29" s="265"/>
      <c r="K29" s="264"/>
      <c r="L29" s="265"/>
      <c r="M29" s="264"/>
      <c r="N29" s="265"/>
      <c r="O29" s="266"/>
      <c r="P29" s="267"/>
      <c r="Q29" s="264"/>
      <c r="R29" s="265"/>
      <c r="S29" s="264"/>
      <c r="T29" s="265"/>
      <c r="U29" s="264"/>
      <c r="V29" s="265"/>
      <c r="W29" s="268"/>
      <c r="X29" s="265"/>
      <c r="Y29" s="268"/>
      <c r="Z29" s="265"/>
      <c r="AA29" s="462">
        <f t="shared" si="0"/>
        <v>0</v>
      </c>
      <c r="AB29" s="463">
        <f t="shared" si="1"/>
        <v>0</v>
      </c>
      <c r="AC29" s="46">
        <f>'t1'!M29</f>
        <v>0</v>
      </c>
    </row>
    <row r="30" spans="1:29" ht="13.5" customHeight="1">
      <c r="A30" s="158" t="str">
        <f>'t1'!A30</f>
        <v>CAT. B - F2</v>
      </c>
      <c r="B30" s="230" t="str">
        <f>'t1'!B30</f>
        <v>0CBF02</v>
      </c>
      <c r="C30" s="264"/>
      <c r="D30" s="265"/>
      <c r="E30" s="266"/>
      <c r="F30" s="265"/>
      <c r="G30" s="264"/>
      <c r="H30" s="265"/>
      <c r="I30" s="264"/>
      <c r="J30" s="265"/>
      <c r="K30" s="264"/>
      <c r="L30" s="265"/>
      <c r="M30" s="264"/>
      <c r="N30" s="265"/>
      <c r="O30" s="266"/>
      <c r="P30" s="267"/>
      <c r="Q30" s="264"/>
      <c r="R30" s="265"/>
      <c r="S30" s="264"/>
      <c r="T30" s="265"/>
      <c r="U30" s="264"/>
      <c r="V30" s="265"/>
      <c r="W30" s="268"/>
      <c r="X30" s="265"/>
      <c r="Y30" s="268"/>
      <c r="Z30" s="265"/>
      <c r="AA30" s="462">
        <f t="shared" si="0"/>
        <v>0</v>
      </c>
      <c r="AB30" s="463">
        <f t="shared" si="1"/>
        <v>0</v>
      </c>
      <c r="AC30" s="46">
        <f>'t1'!M30</f>
        <v>0</v>
      </c>
    </row>
    <row r="31" spans="1:29" ht="13.5" customHeight="1" thickBot="1">
      <c r="A31" s="158" t="str">
        <f>'t1'!A31</f>
        <v>CAT. B - F1</v>
      </c>
      <c r="B31" s="230" t="str">
        <f>'t1'!B31</f>
        <v>0CBF01</v>
      </c>
      <c r="C31" s="264"/>
      <c r="D31" s="265"/>
      <c r="E31" s="266"/>
      <c r="F31" s="265"/>
      <c r="G31" s="264"/>
      <c r="H31" s="265"/>
      <c r="I31" s="264"/>
      <c r="J31" s="265"/>
      <c r="K31" s="264"/>
      <c r="L31" s="265"/>
      <c r="M31" s="264"/>
      <c r="N31" s="265"/>
      <c r="O31" s="266"/>
      <c r="P31" s="267"/>
      <c r="Q31" s="264"/>
      <c r="R31" s="265"/>
      <c r="S31" s="264"/>
      <c r="T31" s="265"/>
      <c r="U31" s="264"/>
      <c r="V31" s="265"/>
      <c r="W31" s="268"/>
      <c r="X31" s="265"/>
      <c r="Y31" s="268"/>
      <c r="Z31" s="265"/>
      <c r="AA31" s="462">
        <f t="shared" si="0"/>
        <v>0</v>
      </c>
      <c r="AB31" s="463">
        <f t="shared" si="1"/>
        <v>0</v>
      </c>
      <c r="AC31" s="46">
        <f>'t1'!M31</f>
        <v>0</v>
      </c>
    </row>
    <row r="32" spans="1:28" ht="16.5" customHeight="1" thickBot="1" thickTop="1">
      <c r="A32" s="59" t="s">
        <v>77</v>
      </c>
      <c r="B32" s="60"/>
      <c r="C32" s="464">
        <f aca="true" t="shared" si="2" ref="C32:AB32">SUM(C6:C31)</f>
        <v>0</v>
      </c>
      <c r="D32" s="466">
        <f t="shared" si="2"/>
        <v>0</v>
      </c>
      <c r="E32" s="464">
        <f t="shared" si="2"/>
        <v>0</v>
      </c>
      <c r="F32" s="466">
        <f t="shared" si="2"/>
        <v>0</v>
      </c>
      <c r="G32" s="464">
        <f t="shared" si="2"/>
        <v>0</v>
      </c>
      <c r="H32" s="466">
        <f t="shared" si="2"/>
        <v>0</v>
      </c>
      <c r="I32" s="464">
        <f t="shared" si="2"/>
        <v>0</v>
      </c>
      <c r="J32" s="466">
        <f t="shared" si="2"/>
        <v>0</v>
      </c>
      <c r="K32" s="464">
        <f t="shared" si="2"/>
        <v>0</v>
      </c>
      <c r="L32" s="466">
        <f t="shared" si="2"/>
        <v>0</v>
      </c>
      <c r="M32" s="464">
        <f t="shared" si="2"/>
        <v>0</v>
      </c>
      <c r="N32" s="466">
        <f t="shared" si="2"/>
        <v>0</v>
      </c>
      <c r="O32" s="464">
        <f t="shared" si="2"/>
        <v>0</v>
      </c>
      <c r="P32" s="466">
        <f t="shared" si="2"/>
        <v>0</v>
      </c>
      <c r="Q32" s="464">
        <f t="shared" si="2"/>
        <v>0</v>
      </c>
      <c r="R32" s="466">
        <f t="shared" si="2"/>
        <v>0</v>
      </c>
      <c r="S32" s="464">
        <f t="shared" si="2"/>
        <v>0</v>
      </c>
      <c r="T32" s="466">
        <f t="shared" si="2"/>
        <v>0</v>
      </c>
      <c r="U32" s="464">
        <f t="shared" si="2"/>
        <v>0</v>
      </c>
      <c r="V32" s="466">
        <f t="shared" si="2"/>
        <v>0</v>
      </c>
      <c r="W32" s="464">
        <f t="shared" si="2"/>
        <v>0</v>
      </c>
      <c r="X32" s="466">
        <f t="shared" si="2"/>
        <v>0</v>
      </c>
      <c r="Y32" s="464">
        <f t="shared" si="2"/>
        <v>0</v>
      </c>
      <c r="Z32" s="466">
        <f t="shared" si="2"/>
        <v>0</v>
      </c>
      <c r="AA32" s="464">
        <f t="shared" si="2"/>
        <v>0</v>
      </c>
      <c r="AB32" s="465">
        <f t="shared" si="2"/>
        <v>0</v>
      </c>
    </row>
    <row r="33" spans="1:28" ht="8.25" customHeight="1">
      <c r="A33" s="161"/>
      <c r="B33" s="162"/>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row>
  </sheetData>
  <sheetProtection password="EA98" sheet="1" formatColumns="0" selectLockedCells="1"/>
  <mergeCells count="14">
    <mergeCell ref="A1:Y1"/>
    <mergeCell ref="S2:AB2"/>
    <mergeCell ref="M4:N4"/>
    <mergeCell ref="C4:D4"/>
    <mergeCell ref="G4:H4"/>
    <mergeCell ref="I4:J4"/>
    <mergeCell ref="K4:L4"/>
    <mergeCell ref="O4:P4"/>
    <mergeCell ref="Q4:R4"/>
    <mergeCell ref="S4:T4"/>
    <mergeCell ref="AA4:AB4"/>
    <mergeCell ref="U4:V4"/>
    <mergeCell ref="Y4:Z4"/>
    <mergeCell ref="W4:X4"/>
  </mergeCells>
  <conditionalFormatting sqref="A8:B31">
    <cfRule type="expression" priority="1" dxfId="3" stopIfTrue="1">
      <formula>$AC8&gt;0</formula>
    </cfRule>
  </conditionalFormatting>
  <conditionalFormatting sqref="C6:AB31">
    <cfRule type="expression" priority="3" dxfId="3" stopIfTrue="1">
      <formula>$AC6&gt;0</formula>
    </cfRule>
  </conditionalFormatting>
  <conditionalFormatting sqref="A6:B7">
    <cfRule type="expression" priority="2" dxfId="3"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Foglio16"/>
  <dimension ref="A1:Q3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5" style="36" customWidth="1"/>
    <col min="2" max="2" width="9.16015625" style="36" customWidth="1"/>
    <col min="3" max="16" width="13.66015625" style="36" customWidth="1"/>
    <col min="17" max="17" width="0" style="36" hidden="1" customWidth="1"/>
    <col min="18" max="16384" width="10.66015625" style="36" customWidth="1"/>
  </cols>
  <sheetData>
    <row r="1" spans="1:17" s="5" customFormat="1" ht="43.5" customHeight="1">
      <c r="A1" s="1328" t="str">
        <f>'t1'!A1</f>
        <v>PRESIDENZA DEL CONSIGLIO DEI MINISTRI - anno 2019</v>
      </c>
      <c r="B1" s="1328"/>
      <c r="C1" s="1328"/>
      <c r="D1" s="1328"/>
      <c r="E1" s="1328"/>
      <c r="F1" s="1328"/>
      <c r="G1" s="1328"/>
      <c r="H1" s="1328"/>
      <c r="I1" s="1328"/>
      <c r="J1" s="1328"/>
      <c r="K1" s="1328"/>
      <c r="L1" s="1328"/>
      <c r="M1" s="1328"/>
      <c r="N1" s="1328"/>
      <c r="O1" s="3"/>
      <c r="P1" s="321"/>
      <c r="Q1"/>
    </row>
    <row r="2" spans="1:17" s="5" customFormat="1" ht="5.25" customHeight="1">
      <c r="A2" s="357"/>
      <c r="B2" s="357"/>
      <c r="C2" s="357"/>
      <c r="D2" s="357"/>
      <c r="E2" s="357"/>
      <c r="F2" s="357"/>
      <c r="G2" s="357"/>
      <c r="H2" s="357"/>
      <c r="I2" s="357"/>
      <c r="J2" s="357"/>
      <c r="K2" s="357"/>
      <c r="L2" s="357"/>
      <c r="M2" s="357"/>
      <c r="N2" s="357"/>
      <c r="O2" s="3"/>
      <c r="P2" s="321"/>
      <c r="Q2"/>
    </row>
    <row r="3" spans="13:16" ht="30" customHeight="1" thickBot="1">
      <c r="M3" s="1329"/>
      <c r="N3" s="1329"/>
      <c r="O3" s="1329"/>
      <c r="P3" s="1329"/>
    </row>
    <row r="4" spans="1:16" ht="24.75" customHeight="1">
      <c r="A4" s="287" t="s">
        <v>147</v>
      </c>
      <c r="B4" s="270" t="s">
        <v>74</v>
      </c>
      <c r="C4" s="37" t="s">
        <v>81</v>
      </c>
      <c r="D4" s="38"/>
      <c r="E4" s="37" t="s">
        <v>82</v>
      </c>
      <c r="F4" s="38"/>
      <c r="G4" s="1363" t="s">
        <v>59</v>
      </c>
      <c r="H4" s="1364"/>
      <c r="I4" s="1363" t="s">
        <v>83</v>
      </c>
      <c r="J4" s="1364"/>
      <c r="K4" s="1363" t="s">
        <v>60</v>
      </c>
      <c r="L4" s="1364"/>
      <c r="M4" s="1363" t="s">
        <v>61</v>
      </c>
      <c r="N4" s="1364"/>
      <c r="O4" s="544" t="s">
        <v>77</v>
      </c>
      <c r="P4" s="545"/>
    </row>
    <row r="5" spans="1:16" ht="14.25" customHeight="1" thickBot="1">
      <c r="A5" s="865" t="s">
        <v>665</v>
      </c>
      <c r="B5" s="39"/>
      <c r="C5" s="40" t="s">
        <v>75</v>
      </c>
      <c r="D5" s="41" t="s">
        <v>76</v>
      </c>
      <c r="E5" s="40" t="s">
        <v>75</v>
      </c>
      <c r="F5" s="41" t="s">
        <v>76</v>
      </c>
      <c r="G5" s="40" t="s">
        <v>75</v>
      </c>
      <c r="H5" s="42" t="s">
        <v>76</v>
      </c>
      <c r="I5" s="40" t="s">
        <v>75</v>
      </c>
      <c r="J5" s="42" t="s">
        <v>76</v>
      </c>
      <c r="K5" s="40" t="s">
        <v>75</v>
      </c>
      <c r="L5" s="43" t="s">
        <v>76</v>
      </c>
      <c r="M5" s="40" t="s">
        <v>75</v>
      </c>
      <c r="N5" s="43" t="s">
        <v>76</v>
      </c>
      <c r="O5" s="547" t="s">
        <v>75</v>
      </c>
      <c r="P5" s="548" t="s">
        <v>76</v>
      </c>
    </row>
    <row r="6" spans="1:17" ht="13.5" customHeight="1" thickTop="1">
      <c r="A6" s="25" t="str">
        <f>'t1'!A6</f>
        <v>CONSIGLIERE</v>
      </c>
      <c r="B6" s="237" t="str">
        <f>'t1'!B6</f>
        <v>0D0CON</v>
      </c>
      <c r="C6" s="339"/>
      <c r="D6" s="340"/>
      <c r="E6" s="339"/>
      <c r="F6" s="340"/>
      <c r="G6" s="339"/>
      <c r="H6" s="341"/>
      <c r="I6" s="540"/>
      <c r="J6" s="341"/>
      <c r="K6" s="540"/>
      <c r="L6" s="341"/>
      <c r="M6" s="342"/>
      <c r="N6" s="343"/>
      <c r="O6" s="546">
        <f>SUM(C6,E6,G6,I6,K6,M6)</f>
        <v>0</v>
      </c>
      <c r="P6" s="549">
        <f>SUM(D6,F6,H6,J6,L6,N6)</f>
        <v>0</v>
      </c>
      <c r="Q6" s="36">
        <f>'t1'!M6</f>
        <v>0</v>
      </c>
    </row>
    <row r="7" spans="1:17" ht="13.5" customHeight="1">
      <c r="A7" s="158" t="str">
        <f>'t1'!A7</f>
        <v>DIRIGENTE I FASCIA</v>
      </c>
      <c r="B7" s="230" t="str">
        <f>'t1'!B7</f>
        <v>0D0077</v>
      </c>
      <c r="C7" s="344"/>
      <c r="D7" s="345"/>
      <c r="E7" s="344"/>
      <c r="F7" s="345"/>
      <c r="G7" s="344"/>
      <c r="H7" s="346"/>
      <c r="I7" s="541"/>
      <c r="J7" s="346"/>
      <c r="K7" s="541"/>
      <c r="L7" s="346"/>
      <c r="M7" s="347"/>
      <c r="N7" s="348"/>
      <c r="O7" s="467">
        <f>SUM(C7,E7,G7,I7,K7,M7)</f>
        <v>0</v>
      </c>
      <c r="P7" s="468">
        <f>SUM(D7,F7,H7,J7,L7,N7)</f>
        <v>0</v>
      </c>
      <c r="Q7" s="36">
        <f>'t1'!M7</f>
        <v>0</v>
      </c>
    </row>
    <row r="8" spans="1:17" ht="13.5" customHeight="1">
      <c r="A8" s="158" t="str">
        <f>'t1'!A8</f>
        <v>DIRIGENTE I FASCIA A TEMPO DETERM.</v>
      </c>
      <c r="B8" s="230" t="str">
        <f>'t1'!B8</f>
        <v>0D0078</v>
      </c>
      <c r="C8" s="344"/>
      <c r="D8" s="345"/>
      <c r="E8" s="344"/>
      <c r="F8" s="345"/>
      <c r="G8" s="344"/>
      <c r="H8" s="346"/>
      <c r="I8" s="541"/>
      <c r="J8" s="346"/>
      <c r="K8" s="541"/>
      <c r="L8" s="346"/>
      <c r="M8" s="347"/>
      <c r="N8" s="348"/>
      <c r="O8" s="467">
        <f aca="true" t="shared" si="0" ref="O8:O31">SUM(C8,E8,G8,I8,K8,M8)</f>
        <v>0</v>
      </c>
      <c r="P8" s="468">
        <f aca="true" t="shared" si="1" ref="P8:P31">SUM(D8,F8,H8,J8,L8,N8)</f>
        <v>0</v>
      </c>
      <c r="Q8" s="36">
        <f>'t1'!M8</f>
        <v>0</v>
      </c>
    </row>
    <row r="9" spans="1:17" ht="13.5" customHeight="1">
      <c r="A9" s="158" t="str">
        <f>'t1'!A9</f>
        <v>REFERENDARIO</v>
      </c>
      <c r="B9" s="230" t="str">
        <f>'t1'!B9</f>
        <v>0D0376</v>
      </c>
      <c r="C9" s="344"/>
      <c r="D9" s="345"/>
      <c r="E9" s="344"/>
      <c r="F9" s="345"/>
      <c r="G9" s="344"/>
      <c r="H9" s="346"/>
      <c r="I9" s="541"/>
      <c r="J9" s="346"/>
      <c r="K9" s="541"/>
      <c r="L9" s="346"/>
      <c r="M9" s="347"/>
      <c r="N9" s="348"/>
      <c r="O9" s="467">
        <f t="shared" si="0"/>
        <v>0</v>
      </c>
      <c r="P9" s="468">
        <f t="shared" si="1"/>
        <v>0</v>
      </c>
      <c r="Q9" s="36">
        <f>'t1'!M9</f>
        <v>0</v>
      </c>
    </row>
    <row r="10" spans="1:17" ht="13.5" customHeight="1">
      <c r="A10" s="158" t="str">
        <f>'t1'!A10</f>
        <v>DIRIGENTE II FASCIA</v>
      </c>
      <c r="B10" s="230" t="str">
        <f>'t1'!B10</f>
        <v>0D0079</v>
      </c>
      <c r="C10" s="344"/>
      <c r="D10" s="345"/>
      <c r="E10" s="344"/>
      <c r="F10" s="345"/>
      <c r="G10" s="344"/>
      <c r="H10" s="346"/>
      <c r="I10" s="541"/>
      <c r="J10" s="346"/>
      <c r="K10" s="541"/>
      <c r="L10" s="346"/>
      <c r="M10" s="347"/>
      <c r="N10" s="348"/>
      <c r="O10" s="467">
        <f t="shared" si="0"/>
        <v>0</v>
      </c>
      <c r="P10" s="468">
        <f t="shared" si="1"/>
        <v>0</v>
      </c>
      <c r="Q10" s="36">
        <f>'t1'!M10</f>
        <v>0</v>
      </c>
    </row>
    <row r="11" spans="1:17" ht="13.5" customHeight="1">
      <c r="A11" s="158" t="str">
        <f>'t1'!A11</f>
        <v>DIRIGENTE II FASCIA A TEMPO DETERM.</v>
      </c>
      <c r="B11" s="230" t="str">
        <f>'t1'!B11</f>
        <v>0D0080</v>
      </c>
      <c r="C11" s="344"/>
      <c r="D11" s="345"/>
      <c r="E11" s="344"/>
      <c r="F11" s="345"/>
      <c r="G11" s="344"/>
      <c r="H11" s="346"/>
      <c r="I11" s="541"/>
      <c r="J11" s="346"/>
      <c r="K11" s="541"/>
      <c r="L11" s="346"/>
      <c r="M11" s="347"/>
      <c r="N11" s="348"/>
      <c r="O11" s="467">
        <f t="shared" si="0"/>
        <v>0</v>
      </c>
      <c r="P11" s="468">
        <f t="shared" si="1"/>
        <v>0</v>
      </c>
      <c r="Q11" s="36">
        <f>'t1'!M11</f>
        <v>0</v>
      </c>
    </row>
    <row r="12" spans="1:17" ht="13.5" customHeight="1">
      <c r="A12" s="158" t="str">
        <f>'t1'!A12</f>
        <v>ISPETTORE GENERALE R.E.</v>
      </c>
      <c r="B12" s="230" t="str">
        <f>'t1'!B12</f>
        <v>0E0083</v>
      </c>
      <c r="C12" s="344"/>
      <c r="D12" s="345"/>
      <c r="E12" s="344"/>
      <c r="F12" s="345"/>
      <c r="G12" s="344"/>
      <c r="H12" s="346"/>
      <c r="I12" s="541"/>
      <c r="J12" s="346"/>
      <c r="K12" s="541"/>
      <c r="L12" s="346"/>
      <c r="M12" s="347"/>
      <c r="N12" s="348"/>
      <c r="O12" s="467">
        <f t="shared" si="0"/>
        <v>0</v>
      </c>
      <c r="P12" s="468">
        <f t="shared" si="1"/>
        <v>0</v>
      </c>
      <c r="Q12" s="36">
        <f>'t1'!M12</f>
        <v>0</v>
      </c>
    </row>
    <row r="13" spans="1:17" ht="13.5" customHeight="1">
      <c r="A13" s="158" t="str">
        <f>'t1'!A13</f>
        <v>DIRETTORE DIVISIONE R.E.</v>
      </c>
      <c r="B13" s="230" t="str">
        <f>'t1'!B13</f>
        <v>0E0076</v>
      </c>
      <c r="C13" s="344"/>
      <c r="D13" s="345"/>
      <c r="E13" s="344"/>
      <c r="F13" s="345"/>
      <c r="G13" s="344"/>
      <c r="H13" s="346"/>
      <c r="I13" s="541"/>
      <c r="J13" s="346"/>
      <c r="K13" s="541"/>
      <c r="L13" s="346"/>
      <c r="M13" s="347"/>
      <c r="N13" s="348"/>
      <c r="O13" s="467">
        <f t="shared" si="0"/>
        <v>0</v>
      </c>
      <c r="P13" s="468">
        <f t="shared" si="1"/>
        <v>0</v>
      </c>
      <c r="Q13" s="36">
        <f>'t1'!M13</f>
        <v>0</v>
      </c>
    </row>
    <row r="14" spans="1:17" ht="13.5" customHeight="1">
      <c r="A14" s="158" t="str">
        <f>'t1'!A14</f>
        <v>CAT. A - F9</v>
      </c>
      <c r="B14" s="230" t="str">
        <f>'t1'!B14</f>
        <v>0CAF09</v>
      </c>
      <c r="C14" s="344"/>
      <c r="D14" s="345"/>
      <c r="E14" s="344"/>
      <c r="F14" s="345"/>
      <c r="G14" s="344"/>
      <c r="H14" s="346"/>
      <c r="I14" s="541"/>
      <c r="J14" s="346"/>
      <c r="K14" s="541"/>
      <c r="L14" s="346"/>
      <c r="M14" s="347"/>
      <c r="N14" s="348"/>
      <c r="O14" s="467">
        <f t="shared" si="0"/>
        <v>0</v>
      </c>
      <c r="P14" s="468">
        <f t="shared" si="1"/>
        <v>0</v>
      </c>
      <c r="Q14" s="36">
        <f>'t1'!M14</f>
        <v>0</v>
      </c>
    </row>
    <row r="15" spans="1:17" ht="13.5" customHeight="1">
      <c r="A15" s="158" t="str">
        <f>'t1'!A15</f>
        <v>CAT. A - F8</v>
      </c>
      <c r="B15" s="230" t="str">
        <f>'t1'!B15</f>
        <v>0CAF08</v>
      </c>
      <c r="C15" s="344"/>
      <c r="D15" s="345"/>
      <c r="E15" s="344"/>
      <c r="F15" s="345"/>
      <c r="G15" s="344"/>
      <c r="H15" s="346"/>
      <c r="I15" s="541"/>
      <c r="J15" s="346"/>
      <c r="K15" s="541"/>
      <c r="L15" s="346"/>
      <c r="M15" s="347"/>
      <c r="N15" s="348"/>
      <c r="O15" s="467">
        <f t="shared" si="0"/>
        <v>0</v>
      </c>
      <c r="P15" s="468">
        <f t="shared" si="1"/>
        <v>0</v>
      </c>
      <c r="Q15" s="36">
        <f>'t1'!M15</f>
        <v>0</v>
      </c>
    </row>
    <row r="16" spans="1:17" ht="13.5" customHeight="1">
      <c r="A16" s="158" t="str">
        <f>'t1'!A16</f>
        <v>CAT. A - F7</v>
      </c>
      <c r="B16" s="230" t="str">
        <f>'t1'!B16</f>
        <v>0CAF07</v>
      </c>
      <c r="C16" s="344"/>
      <c r="D16" s="345"/>
      <c r="E16" s="344"/>
      <c r="F16" s="345"/>
      <c r="G16" s="344"/>
      <c r="H16" s="346"/>
      <c r="I16" s="541"/>
      <c r="J16" s="346"/>
      <c r="K16" s="541"/>
      <c r="L16" s="346"/>
      <c r="M16" s="347"/>
      <c r="N16" s="348"/>
      <c r="O16" s="467">
        <f t="shared" si="0"/>
        <v>0</v>
      </c>
      <c r="P16" s="468">
        <f t="shared" si="1"/>
        <v>0</v>
      </c>
      <c r="Q16" s="36">
        <f>'t1'!M16</f>
        <v>0</v>
      </c>
    </row>
    <row r="17" spans="1:17" ht="13.5" customHeight="1">
      <c r="A17" s="158" t="str">
        <f>'t1'!A17</f>
        <v>CAT. A - F6</v>
      </c>
      <c r="B17" s="230" t="str">
        <f>'t1'!B17</f>
        <v>0CAF06</v>
      </c>
      <c r="C17" s="344"/>
      <c r="D17" s="345"/>
      <c r="E17" s="344"/>
      <c r="F17" s="345"/>
      <c r="G17" s="344"/>
      <c r="H17" s="346"/>
      <c r="I17" s="541"/>
      <c r="J17" s="346"/>
      <c r="K17" s="541"/>
      <c r="L17" s="346"/>
      <c r="M17" s="347"/>
      <c r="N17" s="348"/>
      <c r="O17" s="467">
        <f t="shared" si="0"/>
        <v>0</v>
      </c>
      <c r="P17" s="468">
        <f t="shared" si="1"/>
        <v>0</v>
      </c>
      <c r="Q17" s="36">
        <f>'t1'!M17</f>
        <v>0</v>
      </c>
    </row>
    <row r="18" spans="1:17" ht="13.5" customHeight="1">
      <c r="A18" s="158" t="str">
        <f>'t1'!A18</f>
        <v>CAT. A - F5</v>
      </c>
      <c r="B18" s="230" t="str">
        <f>'t1'!B18</f>
        <v>0CAF05</v>
      </c>
      <c r="C18" s="344"/>
      <c r="D18" s="345"/>
      <c r="E18" s="344"/>
      <c r="F18" s="345"/>
      <c r="G18" s="344"/>
      <c r="H18" s="346"/>
      <c r="I18" s="541"/>
      <c r="J18" s="346"/>
      <c r="K18" s="541"/>
      <c r="L18" s="346"/>
      <c r="M18" s="347"/>
      <c r="N18" s="348"/>
      <c r="O18" s="467">
        <f t="shared" si="0"/>
        <v>0</v>
      </c>
      <c r="P18" s="468">
        <f t="shared" si="1"/>
        <v>0</v>
      </c>
      <c r="Q18" s="36">
        <f>'t1'!M18</f>
        <v>0</v>
      </c>
    </row>
    <row r="19" spans="1:17" ht="13.5" customHeight="1">
      <c r="A19" s="158" t="str">
        <f>'t1'!A19</f>
        <v>CAT. A - F4</v>
      </c>
      <c r="B19" s="230" t="str">
        <f>'t1'!B19</f>
        <v>0CAF04</v>
      </c>
      <c r="C19" s="344"/>
      <c r="D19" s="345"/>
      <c r="E19" s="344"/>
      <c r="F19" s="345"/>
      <c r="G19" s="344"/>
      <c r="H19" s="346"/>
      <c r="I19" s="541"/>
      <c r="J19" s="346"/>
      <c r="K19" s="541"/>
      <c r="L19" s="346"/>
      <c r="M19" s="347"/>
      <c r="N19" s="348"/>
      <c r="O19" s="467">
        <f t="shared" si="0"/>
        <v>0</v>
      </c>
      <c r="P19" s="468">
        <f t="shared" si="1"/>
        <v>0</v>
      </c>
      <c r="Q19" s="36">
        <f>'t1'!M19</f>
        <v>0</v>
      </c>
    </row>
    <row r="20" spans="1:17" ht="13.5" customHeight="1">
      <c r="A20" s="158" t="str">
        <f>'t1'!A20</f>
        <v>CAT. A - F3</v>
      </c>
      <c r="B20" s="230" t="str">
        <f>'t1'!B20</f>
        <v>0CAF03</v>
      </c>
      <c r="C20" s="344"/>
      <c r="D20" s="345"/>
      <c r="E20" s="344"/>
      <c r="F20" s="345"/>
      <c r="G20" s="344"/>
      <c r="H20" s="346"/>
      <c r="I20" s="541"/>
      <c r="J20" s="346"/>
      <c r="K20" s="541"/>
      <c r="L20" s="346"/>
      <c r="M20" s="347"/>
      <c r="N20" s="348"/>
      <c r="O20" s="467">
        <f t="shared" si="0"/>
        <v>0</v>
      </c>
      <c r="P20" s="468">
        <f t="shared" si="1"/>
        <v>0</v>
      </c>
      <c r="Q20" s="36">
        <f>'t1'!M20</f>
        <v>0</v>
      </c>
    </row>
    <row r="21" spans="1:17" ht="13.5" customHeight="1">
      <c r="A21" s="158" t="str">
        <f>'t1'!A21</f>
        <v>CAT. A - F2</v>
      </c>
      <c r="B21" s="230" t="str">
        <f>'t1'!B21</f>
        <v>0CAF02</v>
      </c>
      <c r="C21" s="344"/>
      <c r="D21" s="345"/>
      <c r="E21" s="344"/>
      <c r="F21" s="345"/>
      <c r="G21" s="344"/>
      <c r="H21" s="346"/>
      <c r="I21" s="541"/>
      <c r="J21" s="346"/>
      <c r="K21" s="541"/>
      <c r="L21" s="346"/>
      <c r="M21" s="347"/>
      <c r="N21" s="348"/>
      <c r="O21" s="467">
        <f t="shared" si="0"/>
        <v>0</v>
      </c>
      <c r="P21" s="468">
        <f t="shared" si="1"/>
        <v>0</v>
      </c>
      <c r="Q21" s="36">
        <f>'t1'!M21</f>
        <v>0</v>
      </c>
    </row>
    <row r="22" spans="1:17" ht="13.5" customHeight="1">
      <c r="A22" s="158" t="str">
        <f>'t1'!A22</f>
        <v>CAT. A - F1</v>
      </c>
      <c r="B22" s="230" t="str">
        <f>'t1'!B22</f>
        <v>0CAF01</v>
      </c>
      <c r="C22" s="344"/>
      <c r="D22" s="345"/>
      <c r="E22" s="344"/>
      <c r="F22" s="345"/>
      <c r="G22" s="344"/>
      <c r="H22" s="346"/>
      <c r="I22" s="541"/>
      <c r="J22" s="346"/>
      <c r="K22" s="541"/>
      <c r="L22" s="346"/>
      <c r="M22" s="347"/>
      <c r="N22" s="348"/>
      <c r="O22" s="467">
        <f t="shared" si="0"/>
        <v>0</v>
      </c>
      <c r="P22" s="468">
        <f t="shared" si="1"/>
        <v>0</v>
      </c>
      <c r="Q22" s="36">
        <f>'t1'!M22</f>
        <v>0</v>
      </c>
    </row>
    <row r="23" spans="1:17" ht="13.5" customHeight="1">
      <c r="A23" s="158" t="str">
        <f>'t1'!A23</f>
        <v>CAT. B - F9</v>
      </c>
      <c r="B23" s="230" t="str">
        <f>'t1'!B23</f>
        <v>0CBF09</v>
      </c>
      <c r="C23" s="344"/>
      <c r="D23" s="345"/>
      <c r="E23" s="344"/>
      <c r="F23" s="345"/>
      <c r="G23" s="344"/>
      <c r="H23" s="346"/>
      <c r="I23" s="541"/>
      <c r="J23" s="346"/>
      <c r="K23" s="541"/>
      <c r="L23" s="346"/>
      <c r="M23" s="347"/>
      <c r="N23" s="348"/>
      <c r="O23" s="467">
        <f t="shared" si="0"/>
        <v>0</v>
      </c>
      <c r="P23" s="468">
        <f t="shared" si="1"/>
        <v>0</v>
      </c>
      <c r="Q23" s="36">
        <f>'t1'!M23</f>
        <v>0</v>
      </c>
    </row>
    <row r="24" spans="1:17" ht="13.5" customHeight="1">
      <c r="A24" s="158" t="str">
        <f>'t1'!A24</f>
        <v>CAT. B - F8</v>
      </c>
      <c r="B24" s="230" t="str">
        <f>'t1'!B24</f>
        <v>0CBF08</v>
      </c>
      <c r="C24" s="344"/>
      <c r="D24" s="345"/>
      <c r="E24" s="344"/>
      <c r="F24" s="345"/>
      <c r="G24" s="344"/>
      <c r="H24" s="346"/>
      <c r="I24" s="541"/>
      <c r="J24" s="346"/>
      <c r="K24" s="541"/>
      <c r="L24" s="346"/>
      <c r="M24" s="347"/>
      <c r="N24" s="348"/>
      <c r="O24" s="467">
        <f t="shared" si="0"/>
        <v>0</v>
      </c>
      <c r="P24" s="468">
        <f t="shared" si="1"/>
        <v>0</v>
      </c>
      <c r="Q24" s="36">
        <f>'t1'!M24</f>
        <v>0</v>
      </c>
    </row>
    <row r="25" spans="1:17" ht="13.5" customHeight="1">
      <c r="A25" s="158" t="str">
        <f>'t1'!A25</f>
        <v>CAT. B - F7</v>
      </c>
      <c r="B25" s="230" t="str">
        <f>'t1'!B25</f>
        <v>0CBF07</v>
      </c>
      <c r="C25" s="344"/>
      <c r="D25" s="345"/>
      <c r="E25" s="344"/>
      <c r="F25" s="345"/>
      <c r="G25" s="344"/>
      <c r="H25" s="346"/>
      <c r="I25" s="541"/>
      <c r="J25" s="346"/>
      <c r="K25" s="541"/>
      <c r="L25" s="346"/>
      <c r="M25" s="347"/>
      <c r="N25" s="348"/>
      <c r="O25" s="467">
        <f t="shared" si="0"/>
        <v>0</v>
      </c>
      <c r="P25" s="468">
        <f t="shared" si="1"/>
        <v>0</v>
      </c>
      <c r="Q25" s="36">
        <f>'t1'!M25</f>
        <v>0</v>
      </c>
    </row>
    <row r="26" spans="1:17" ht="13.5" customHeight="1">
      <c r="A26" s="158" t="str">
        <f>'t1'!A26</f>
        <v>CAT. B - F6</v>
      </c>
      <c r="B26" s="230" t="str">
        <f>'t1'!B26</f>
        <v>0CBF06</v>
      </c>
      <c r="C26" s="344"/>
      <c r="D26" s="345"/>
      <c r="E26" s="344"/>
      <c r="F26" s="345"/>
      <c r="G26" s="344"/>
      <c r="H26" s="346"/>
      <c r="I26" s="541"/>
      <c r="J26" s="346"/>
      <c r="K26" s="541"/>
      <c r="L26" s="346"/>
      <c r="M26" s="347"/>
      <c r="N26" s="348"/>
      <c r="O26" s="467">
        <f t="shared" si="0"/>
        <v>0</v>
      </c>
      <c r="P26" s="468">
        <f t="shared" si="1"/>
        <v>0</v>
      </c>
      <c r="Q26" s="36">
        <f>'t1'!M26</f>
        <v>0</v>
      </c>
    </row>
    <row r="27" spans="1:17" ht="13.5" customHeight="1">
      <c r="A27" s="158" t="str">
        <f>'t1'!A27</f>
        <v>CAT. B - F5</v>
      </c>
      <c r="B27" s="230" t="str">
        <f>'t1'!B27</f>
        <v>0CBF05</v>
      </c>
      <c r="C27" s="344"/>
      <c r="D27" s="345"/>
      <c r="E27" s="344"/>
      <c r="F27" s="345"/>
      <c r="G27" s="344"/>
      <c r="H27" s="346"/>
      <c r="I27" s="541"/>
      <c r="J27" s="346"/>
      <c r="K27" s="541"/>
      <c r="L27" s="346"/>
      <c r="M27" s="347"/>
      <c r="N27" s="348"/>
      <c r="O27" s="467">
        <f t="shared" si="0"/>
        <v>0</v>
      </c>
      <c r="P27" s="468">
        <f t="shared" si="1"/>
        <v>0</v>
      </c>
      <c r="Q27" s="36">
        <f>'t1'!M27</f>
        <v>0</v>
      </c>
    </row>
    <row r="28" spans="1:17" ht="13.5" customHeight="1">
      <c r="A28" s="158" t="str">
        <f>'t1'!A28</f>
        <v>CAT. B - F4</v>
      </c>
      <c r="B28" s="230" t="str">
        <f>'t1'!B28</f>
        <v>0CBF04</v>
      </c>
      <c r="C28" s="344"/>
      <c r="D28" s="345"/>
      <c r="E28" s="344"/>
      <c r="F28" s="345"/>
      <c r="G28" s="344"/>
      <c r="H28" s="346"/>
      <c r="I28" s="541"/>
      <c r="J28" s="346"/>
      <c r="K28" s="541"/>
      <c r="L28" s="346"/>
      <c r="M28" s="347"/>
      <c r="N28" s="348"/>
      <c r="O28" s="467">
        <f t="shared" si="0"/>
        <v>0</v>
      </c>
      <c r="P28" s="468">
        <f t="shared" si="1"/>
        <v>0</v>
      </c>
      <c r="Q28" s="36">
        <f>'t1'!M28</f>
        <v>0</v>
      </c>
    </row>
    <row r="29" spans="1:17" ht="13.5" customHeight="1">
      <c r="A29" s="158" t="str">
        <f>'t1'!A29</f>
        <v>CAT. B - F3</v>
      </c>
      <c r="B29" s="230" t="str">
        <f>'t1'!B29</f>
        <v>0CBF03</v>
      </c>
      <c r="C29" s="344"/>
      <c r="D29" s="345"/>
      <c r="E29" s="344"/>
      <c r="F29" s="345"/>
      <c r="G29" s="344"/>
      <c r="H29" s="346"/>
      <c r="I29" s="541"/>
      <c r="J29" s="346"/>
      <c r="K29" s="541"/>
      <c r="L29" s="346"/>
      <c r="M29" s="347"/>
      <c r="N29" s="348"/>
      <c r="O29" s="467">
        <f t="shared" si="0"/>
        <v>0</v>
      </c>
      <c r="P29" s="468">
        <f t="shared" si="1"/>
        <v>0</v>
      </c>
      <c r="Q29" s="36">
        <f>'t1'!M29</f>
        <v>0</v>
      </c>
    </row>
    <row r="30" spans="1:17" ht="13.5" customHeight="1">
      <c r="A30" s="158" t="str">
        <f>'t1'!A30</f>
        <v>CAT. B - F2</v>
      </c>
      <c r="B30" s="230" t="str">
        <f>'t1'!B30</f>
        <v>0CBF02</v>
      </c>
      <c r="C30" s="344"/>
      <c r="D30" s="345"/>
      <c r="E30" s="344"/>
      <c r="F30" s="345"/>
      <c r="G30" s="344"/>
      <c r="H30" s="346"/>
      <c r="I30" s="541"/>
      <c r="J30" s="346"/>
      <c r="K30" s="541"/>
      <c r="L30" s="346"/>
      <c r="M30" s="347"/>
      <c r="N30" s="348"/>
      <c r="O30" s="467">
        <f t="shared" si="0"/>
        <v>0</v>
      </c>
      <c r="P30" s="468">
        <f t="shared" si="1"/>
        <v>0</v>
      </c>
      <c r="Q30" s="36">
        <f>'t1'!M30</f>
        <v>0</v>
      </c>
    </row>
    <row r="31" spans="1:17" ht="13.5" customHeight="1" thickBot="1">
      <c r="A31" s="158" t="str">
        <f>'t1'!A31</f>
        <v>CAT. B - F1</v>
      </c>
      <c r="B31" s="230" t="str">
        <f>'t1'!B31</f>
        <v>0CBF01</v>
      </c>
      <c r="C31" s="344"/>
      <c r="D31" s="345"/>
      <c r="E31" s="344"/>
      <c r="F31" s="345"/>
      <c r="G31" s="344"/>
      <c r="H31" s="346"/>
      <c r="I31" s="541"/>
      <c r="J31" s="346"/>
      <c r="K31" s="541"/>
      <c r="L31" s="346"/>
      <c r="M31" s="347"/>
      <c r="N31" s="348"/>
      <c r="O31" s="467">
        <f t="shared" si="0"/>
        <v>0</v>
      </c>
      <c r="P31" s="468">
        <f t="shared" si="1"/>
        <v>0</v>
      </c>
      <c r="Q31" s="36">
        <f>'t1'!M31</f>
        <v>0</v>
      </c>
    </row>
    <row r="32" spans="1:16" ht="12" customHeight="1" thickBot="1" thickTop="1">
      <c r="A32" s="44" t="s">
        <v>77</v>
      </c>
      <c r="B32" s="45"/>
      <c r="C32" s="469">
        <f aca="true" t="shared" si="2" ref="C32:P32">SUM(C6:C31)</f>
        <v>0</v>
      </c>
      <c r="D32" s="470">
        <f t="shared" si="2"/>
        <v>0</v>
      </c>
      <c r="E32" s="469">
        <f t="shared" si="2"/>
        <v>0</v>
      </c>
      <c r="F32" s="470">
        <f t="shared" si="2"/>
        <v>0</v>
      </c>
      <c r="G32" s="469">
        <f t="shared" si="2"/>
        <v>0</v>
      </c>
      <c r="H32" s="470">
        <f t="shared" si="2"/>
        <v>0</v>
      </c>
      <c r="I32" s="542">
        <f t="shared" si="2"/>
        <v>0</v>
      </c>
      <c r="J32" s="470">
        <f t="shared" si="2"/>
        <v>0</v>
      </c>
      <c r="K32" s="542">
        <f t="shared" si="2"/>
        <v>0</v>
      </c>
      <c r="L32" s="470">
        <f t="shared" si="2"/>
        <v>0</v>
      </c>
      <c r="M32" s="543">
        <f t="shared" si="2"/>
        <v>0</v>
      </c>
      <c r="N32" s="470">
        <f t="shared" si="2"/>
        <v>0</v>
      </c>
      <c r="O32" s="469">
        <f t="shared" si="2"/>
        <v>0</v>
      </c>
      <c r="P32" s="470">
        <f t="shared" si="2"/>
        <v>0</v>
      </c>
    </row>
  </sheetData>
  <sheetProtection password="EA98" sheet="1" formatColumns="0" selectLockedCells="1"/>
  <mergeCells count="6">
    <mergeCell ref="M3:P3"/>
    <mergeCell ref="A1:N1"/>
    <mergeCell ref="G4:H4"/>
    <mergeCell ref="I4:J4"/>
    <mergeCell ref="M4:N4"/>
    <mergeCell ref="K4:L4"/>
  </mergeCells>
  <conditionalFormatting sqref="C6:P31">
    <cfRule type="expression" priority="3" dxfId="3" stopIfTrue="1">
      <formula>$Q6&gt;0</formula>
    </cfRule>
  </conditionalFormatting>
  <conditionalFormatting sqref="A6:B7">
    <cfRule type="expression" priority="2" dxfId="3" stopIfTrue="1">
      <formula>$Q6&gt;0</formula>
    </cfRule>
  </conditionalFormatting>
  <conditionalFormatting sqref="A8:B31">
    <cfRule type="expression" priority="1" dxfId="3" stopIfTrue="1">
      <formula>$Q8&gt;0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codeName="Foglio17"/>
  <dimension ref="A1:AZ32"/>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37.16015625" style="5" customWidth="1"/>
    <col min="2" max="2" width="8.66015625" style="7" bestFit="1" customWidth="1"/>
    <col min="3" max="26" width="7.83203125" style="5" customWidth="1"/>
    <col min="27" max="48" width="8.5" style="5" customWidth="1"/>
    <col min="49" max="49" width="15.16015625" style="724" bestFit="1" customWidth="1"/>
    <col min="50" max="51" width="8.66015625" style="5" customWidth="1"/>
    <col min="52" max="52" width="0" style="5" hidden="1" customWidth="1"/>
    <col min="53" max="16384" width="9.33203125" style="5" customWidth="1"/>
  </cols>
  <sheetData>
    <row r="1" spans="1:51" ht="43.5" customHeight="1">
      <c r="A1" s="1365" t="s">
        <v>305</v>
      </c>
      <c r="B1" s="2"/>
      <c r="C1" s="1328" t="str">
        <f>'t1'!A1</f>
        <v>PRESIDENZA DEL CONSIGLIO DEI MINISTRI - anno 2019</v>
      </c>
      <c r="D1" s="1328"/>
      <c r="E1" s="1328"/>
      <c r="F1" s="1328"/>
      <c r="G1" s="1328"/>
      <c r="H1" s="1328"/>
      <c r="I1" s="1328"/>
      <c r="J1" s="1328"/>
      <c r="K1" s="1328"/>
      <c r="L1" s="1328"/>
      <c r="M1" s="1328"/>
      <c r="N1" s="1328"/>
      <c r="O1" s="1328"/>
      <c r="P1" s="1328"/>
      <c r="Q1" s="1328"/>
      <c r="R1" s="1328"/>
      <c r="S1" s="1328"/>
      <c r="T1" s="1328"/>
      <c r="U1" s="1328"/>
      <c r="V1" s="1328"/>
      <c r="W1" s="1328"/>
      <c r="Z1" s="321"/>
      <c r="AA1" s="1328" t="str">
        <f>C1</f>
        <v>PRESIDENZA DEL CONSIGLIO DEI MINISTRI - anno 2019</v>
      </c>
      <c r="AB1" s="1328"/>
      <c r="AC1" s="1328"/>
      <c r="AD1" s="1328"/>
      <c r="AE1" s="1328"/>
      <c r="AF1" s="1328"/>
      <c r="AG1" s="1328"/>
      <c r="AH1" s="1328"/>
      <c r="AI1" s="1328"/>
      <c r="AJ1" s="1328"/>
      <c r="AK1" s="1328"/>
      <c r="AL1" s="1328"/>
      <c r="AM1" s="1328"/>
      <c r="AN1" s="1328"/>
      <c r="AO1" s="1328"/>
      <c r="AP1" s="1328"/>
      <c r="AQ1" s="1328"/>
      <c r="AR1" s="1328"/>
      <c r="AS1" s="1328"/>
      <c r="AV1" s="321"/>
      <c r="AY1" s="725"/>
    </row>
    <row r="2" spans="1:48" ht="30" customHeight="1" thickBot="1">
      <c r="A2" s="1366"/>
      <c r="S2" s="1329"/>
      <c r="T2" s="1329"/>
      <c r="U2" s="1329"/>
      <c r="V2" s="1329"/>
      <c r="W2" s="1329"/>
      <c r="X2" s="1329"/>
      <c r="Y2" s="1329"/>
      <c r="Z2" s="1329"/>
      <c r="AO2" s="1329"/>
      <c r="AP2" s="1329"/>
      <c r="AQ2" s="1329"/>
      <c r="AR2" s="1329"/>
      <c r="AS2" s="1329"/>
      <c r="AT2" s="1329"/>
      <c r="AU2" s="1329"/>
      <c r="AV2" s="1329"/>
    </row>
    <row r="3" spans="1:51" ht="12" thickBot="1">
      <c r="A3" s="130"/>
      <c r="B3" s="271" t="s">
        <v>253</v>
      </c>
      <c r="C3" s="131"/>
      <c r="D3" s="132"/>
      <c r="E3" s="132"/>
      <c r="F3" s="132"/>
      <c r="G3" s="132"/>
      <c r="H3" s="132"/>
      <c r="I3" s="132"/>
      <c r="J3" s="132"/>
      <c r="K3" s="132"/>
      <c r="L3" s="132"/>
      <c r="M3" s="132"/>
      <c r="N3" s="132"/>
      <c r="O3" s="132"/>
      <c r="P3" s="132"/>
      <c r="Q3" s="132"/>
      <c r="R3" s="132"/>
      <c r="S3" s="132"/>
      <c r="T3" s="132"/>
      <c r="U3" s="132"/>
      <c r="V3" s="132"/>
      <c r="W3" s="132"/>
      <c r="X3" s="280"/>
      <c r="Y3" s="280"/>
      <c r="Z3" s="133"/>
      <c r="AA3" s="280"/>
      <c r="AB3" s="280"/>
      <c r="AC3" s="280"/>
      <c r="AD3" s="280"/>
      <c r="AE3" s="280"/>
      <c r="AF3" s="280"/>
      <c r="AG3" s="280"/>
      <c r="AH3" s="280"/>
      <c r="AI3" s="280"/>
      <c r="AJ3" s="280"/>
      <c r="AK3" s="280"/>
      <c r="AL3" s="280"/>
      <c r="AM3" s="280"/>
      <c r="AN3" s="280"/>
      <c r="AO3" s="280"/>
      <c r="AP3" s="280"/>
      <c r="AQ3" s="280"/>
      <c r="AR3" s="280"/>
      <c r="AS3" s="280"/>
      <c r="AT3" s="280"/>
      <c r="AU3" s="280"/>
      <c r="AV3" s="281"/>
      <c r="AX3" s="726"/>
      <c r="AY3" s="727"/>
    </row>
    <row r="4" spans="1:51" ht="34.5" thickTop="1">
      <c r="A4" s="27" t="s">
        <v>147</v>
      </c>
      <c r="B4" s="272" t="s">
        <v>114</v>
      </c>
      <c r="C4" s="134" t="s">
        <v>287</v>
      </c>
      <c r="D4" s="135"/>
      <c r="E4" s="136" t="s">
        <v>382</v>
      </c>
      <c r="F4" s="135"/>
      <c r="G4" s="1309" t="s">
        <v>128</v>
      </c>
      <c r="H4" s="1367"/>
      <c r="I4" s="136" t="s">
        <v>129</v>
      </c>
      <c r="J4" s="136"/>
      <c r="K4" s="136" t="s">
        <v>126</v>
      </c>
      <c r="L4" s="136"/>
      <c r="M4" s="136" t="s">
        <v>120</v>
      </c>
      <c r="N4" s="137"/>
      <c r="O4" s="136" t="s">
        <v>288</v>
      </c>
      <c r="P4" s="136"/>
      <c r="Q4" s="136" t="s">
        <v>124</v>
      </c>
      <c r="R4" s="135"/>
      <c r="S4" s="273" t="s">
        <v>119</v>
      </c>
      <c r="T4" s="136"/>
      <c r="U4" s="136" t="s">
        <v>117</v>
      </c>
      <c r="V4" s="139"/>
      <c r="W4" s="136" t="s">
        <v>123</v>
      </c>
      <c r="X4" s="138"/>
      <c r="Y4" s="136" t="s">
        <v>125</v>
      </c>
      <c r="Z4" s="138"/>
      <c r="AA4" s="136" t="s">
        <v>116</v>
      </c>
      <c r="AB4" s="138"/>
      <c r="AC4" s="136" t="s">
        <v>127</v>
      </c>
      <c r="AD4" s="139"/>
      <c r="AE4" s="136" t="s">
        <v>131</v>
      </c>
      <c r="AF4" s="136"/>
      <c r="AG4" s="136" t="s">
        <v>130</v>
      </c>
      <c r="AH4" s="140"/>
      <c r="AI4" s="136" t="s">
        <v>121</v>
      </c>
      <c r="AJ4" s="139"/>
      <c r="AK4" s="136" t="s">
        <v>122</v>
      </c>
      <c r="AL4" s="136"/>
      <c r="AM4" s="136" t="s">
        <v>115</v>
      </c>
      <c r="AN4" s="139"/>
      <c r="AO4" s="136" t="s">
        <v>118</v>
      </c>
      <c r="AP4" s="138"/>
      <c r="AQ4" s="136" t="s">
        <v>289</v>
      </c>
      <c r="AR4" s="138"/>
      <c r="AS4" s="139" t="s">
        <v>290</v>
      </c>
      <c r="AT4" s="134"/>
      <c r="AU4" s="139" t="s">
        <v>77</v>
      </c>
      <c r="AV4" s="140"/>
      <c r="AX4" s="728" t="s">
        <v>593</v>
      </c>
      <c r="AY4" s="729"/>
    </row>
    <row r="5" spans="1:51" s="279" customFormat="1" ht="9" thickBot="1">
      <c r="A5" s="866" t="s">
        <v>665</v>
      </c>
      <c r="B5" s="274"/>
      <c r="C5" s="275" t="s">
        <v>75</v>
      </c>
      <c r="D5" s="276" t="s">
        <v>76</v>
      </c>
      <c r="E5" s="275" t="s">
        <v>75</v>
      </c>
      <c r="F5" s="276" t="s">
        <v>76</v>
      </c>
      <c r="G5" s="275" t="s">
        <v>75</v>
      </c>
      <c r="H5" s="276" t="s">
        <v>76</v>
      </c>
      <c r="I5" s="275" t="s">
        <v>75</v>
      </c>
      <c r="J5" s="276" t="s">
        <v>76</v>
      </c>
      <c r="K5" s="275" t="s">
        <v>75</v>
      </c>
      <c r="L5" s="276" t="s">
        <v>76</v>
      </c>
      <c r="M5" s="275" t="s">
        <v>75</v>
      </c>
      <c r="N5" s="277" t="s">
        <v>76</v>
      </c>
      <c r="O5" s="275" t="s">
        <v>75</v>
      </c>
      <c r="P5" s="277" t="s">
        <v>76</v>
      </c>
      <c r="Q5" s="275" t="s">
        <v>75</v>
      </c>
      <c r="R5" s="277" t="s">
        <v>76</v>
      </c>
      <c r="S5" s="275" t="s">
        <v>75</v>
      </c>
      <c r="T5" s="277" t="s">
        <v>76</v>
      </c>
      <c r="U5" s="275" t="s">
        <v>75</v>
      </c>
      <c r="V5" s="277" t="s">
        <v>76</v>
      </c>
      <c r="W5" s="275" t="s">
        <v>75</v>
      </c>
      <c r="X5" s="276" t="s">
        <v>76</v>
      </c>
      <c r="Y5" s="275" t="s">
        <v>75</v>
      </c>
      <c r="Z5" s="276" t="s">
        <v>76</v>
      </c>
      <c r="AA5" s="275" t="s">
        <v>75</v>
      </c>
      <c r="AB5" s="276" t="s">
        <v>76</v>
      </c>
      <c r="AC5" s="275" t="s">
        <v>75</v>
      </c>
      <c r="AD5" s="277" t="s">
        <v>76</v>
      </c>
      <c r="AE5" s="275" t="s">
        <v>75</v>
      </c>
      <c r="AF5" s="277" t="s">
        <v>76</v>
      </c>
      <c r="AG5" s="275" t="s">
        <v>75</v>
      </c>
      <c r="AH5" s="277" t="s">
        <v>76</v>
      </c>
      <c r="AI5" s="275" t="s">
        <v>75</v>
      </c>
      <c r="AJ5" s="277" t="s">
        <v>76</v>
      </c>
      <c r="AK5" s="275" t="s">
        <v>75</v>
      </c>
      <c r="AL5" s="277" t="s">
        <v>76</v>
      </c>
      <c r="AM5" s="275" t="s">
        <v>75</v>
      </c>
      <c r="AN5" s="277" t="s">
        <v>76</v>
      </c>
      <c r="AO5" s="275" t="s">
        <v>75</v>
      </c>
      <c r="AP5" s="276" t="s">
        <v>76</v>
      </c>
      <c r="AQ5" s="275" t="s">
        <v>75</v>
      </c>
      <c r="AR5" s="276" t="s">
        <v>76</v>
      </c>
      <c r="AS5" s="278" t="s">
        <v>75</v>
      </c>
      <c r="AT5" s="276" t="s">
        <v>76</v>
      </c>
      <c r="AU5" s="278" t="s">
        <v>75</v>
      </c>
      <c r="AV5" s="277" t="s">
        <v>76</v>
      </c>
      <c r="AW5" s="730"/>
      <c r="AX5" s="731" t="s">
        <v>75</v>
      </c>
      <c r="AY5" s="732" t="s">
        <v>76</v>
      </c>
    </row>
    <row r="6" spans="1:52" ht="12.75" customHeight="1" thickTop="1">
      <c r="A6" s="25" t="str">
        <f>'t1'!A6</f>
        <v>CONSIGLIERE</v>
      </c>
      <c r="B6" s="237" t="str">
        <f>'t1'!B6</f>
        <v>0D0CON</v>
      </c>
      <c r="C6" s="712"/>
      <c r="D6" s="713"/>
      <c r="E6" s="712"/>
      <c r="F6" s="713"/>
      <c r="G6" s="712"/>
      <c r="H6" s="713"/>
      <c r="I6" s="712"/>
      <c r="J6" s="713"/>
      <c r="K6" s="712"/>
      <c r="L6" s="713"/>
      <c r="M6" s="712"/>
      <c r="N6" s="713"/>
      <c r="O6" s="712"/>
      <c r="P6" s="713"/>
      <c r="Q6" s="712"/>
      <c r="R6" s="713"/>
      <c r="S6" s="712"/>
      <c r="T6" s="713"/>
      <c r="U6" s="712"/>
      <c r="V6" s="713"/>
      <c r="W6" s="712"/>
      <c r="X6" s="713"/>
      <c r="Y6" s="712"/>
      <c r="Z6" s="713"/>
      <c r="AA6" s="712"/>
      <c r="AB6" s="713"/>
      <c r="AC6" s="712"/>
      <c r="AD6" s="713"/>
      <c r="AE6" s="712"/>
      <c r="AF6" s="713"/>
      <c r="AG6" s="712"/>
      <c r="AH6" s="713"/>
      <c r="AI6" s="712"/>
      <c r="AJ6" s="713"/>
      <c r="AK6" s="712"/>
      <c r="AL6" s="713"/>
      <c r="AM6" s="712"/>
      <c r="AN6" s="713"/>
      <c r="AO6" s="712"/>
      <c r="AP6" s="713"/>
      <c r="AQ6" s="712"/>
      <c r="AR6" s="713"/>
      <c r="AS6" s="712"/>
      <c r="AT6" s="713"/>
      <c r="AU6" s="471">
        <f>SUM(S6,U6,W6,Y6,C6,E6,G6,I6,K6,M6,O6,Q6,AA6,AC6,AE6,AG6,AI6,AK6,AM6,AO6,AQ6,AS6)</f>
        <v>0</v>
      </c>
      <c r="AV6" s="472">
        <f>SUM(T6,V6,X6,Z6,D6,F6,H6,J6,L6,N6,P6,R6,AB6,AD6,AF6,AH6,AJ6,AL6,AN6,AP6,AR6,AT6)</f>
        <v>0</v>
      </c>
      <c r="AW6" s="733" t="str">
        <f>IF((AU6+AV6)=(AX6+AY6),"OK","Controllare totale")</f>
        <v>OK</v>
      </c>
      <c r="AX6" s="734">
        <f>'t1'!K6-'t3'!C6-'t3'!E6-'t3'!G6-'t3'!I6-'t3'!K6+'t3'!M6+'t3'!O6+'t3'!Q6</f>
        <v>0</v>
      </c>
      <c r="AY6" s="735">
        <f>'t1'!L6-'t3'!D6-'t3'!F6-'t3'!H6-'t3'!J6-'t3'!L6+'t3'!N6+'t3'!P6+'t3'!R6</f>
        <v>0</v>
      </c>
      <c r="AZ6" s="5">
        <f>'t1'!M6</f>
        <v>0</v>
      </c>
    </row>
    <row r="7" spans="1:52" ht="12.75" customHeight="1">
      <c r="A7" s="24" t="str">
        <f>'t1'!A7</f>
        <v>DIRIGENTE I FASCIA</v>
      </c>
      <c r="B7" s="157" t="str">
        <f>'t1'!B7</f>
        <v>0D0077</v>
      </c>
      <c r="C7" s="714"/>
      <c r="D7" s="257"/>
      <c r="E7" s="714"/>
      <c r="F7" s="257"/>
      <c r="G7" s="714"/>
      <c r="H7" s="257"/>
      <c r="I7" s="714"/>
      <c r="J7" s="257"/>
      <c r="K7" s="714"/>
      <c r="L7" s="257"/>
      <c r="M7" s="714"/>
      <c r="N7" s="257"/>
      <c r="O7" s="714"/>
      <c r="P7" s="257"/>
      <c r="Q7" s="714"/>
      <c r="R7" s="257"/>
      <c r="S7" s="714"/>
      <c r="T7" s="257"/>
      <c r="U7" s="714"/>
      <c r="V7" s="257"/>
      <c r="W7" s="714"/>
      <c r="X7" s="257"/>
      <c r="Y7" s="714"/>
      <c r="Z7" s="257"/>
      <c r="AA7" s="714"/>
      <c r="AB7" s="257"/>
      <c r="AC7" s="714"/>
      <c r="AD7" s="257"/>
      <c r="AE7" s="714"/>
      <c r="AF7" s="257"/>
      <c r="AG7" s="714"/>
      <c r="AH7" s="257"/>
      <c r="AI7" s="714"/>
      <c r="AJ7" s="257"/>
      <c r="AK7" s="714"/>
      <c r="AL7" s="257"/>
      <c r="AM7" s="714"/>
      <c r="AN7" s="257"/>
      <c r="AO7" s="714"/>
      <c r="AP7" s="257"/>
      <c r="AQ7" s="714"/>
      <c r="AR7" s="257"/>
      <c r="AS7" s="714"/>
      <c r="AT7" s="257"/>
      <c r="AU7" s="473">
        <f>SUM(C7,E7,G7,I7,K7,M7,O7,Q7,S7,U7,W7,Y7,AA7,AC7,AE7,AG7,AI7,AK7,AM7,AO7,AQ7,AS7)</f>
        <v>0</v>
      </c>
      <c r="AV7" s="474">
        <f>SUM(T7,V7,X7,Z7,D7,F7,H7,J7,L7,N7,P7,R7,AB7,AD7,AF7,AH7,AJ7,AL7,AN7,AP7,AR7,AT7)</f>
        <v>0</v>
      </c>
      <c r="AW7" s="733" t="str">
        <f>IF((AU7+AV7)=(AX7+AY7),"OK","Controllare totale")</f>
        <v>OK</v>
      </c>
      <c r="AX7" s="736">
        <f>'t1'!K7-'t3'!C7-'t3'!E7-'t3'!G7-'t3'!I7-'t3'!K7+'t3'!M7+'t3'!O7+'t3'!Q7</f>
        <v>0</v>
      </c>
      <c r="AY7" s="737">
        <f>'t1'!L7-'t3'!D7-'t3'!F7-'t3'!H7-'t3'!J7-'t3'!L7+'t3'!N7+'t3'!P7+'t3'!R7</f>
        <v>0</v>
      </c>
      <c r="AZ7" s="5">
        <f>'t1'!M7</f>
        <v>0</v>
      </c>
    </row>
    <row r="8" spans="1:52" ht="12.75" customHeight="1">
      <c r="A8" s="24" t="str">
        <f>'t1'!A8</f>
        <v>DIRIGENTE I FASCIA A TEMPO DETERM.</v>
      </c>
      <c r="B8" s="157" t="str">
        <f>'t1'!B8</f>
        <v>0D0078</v>
      </c>
      <c r="C8" s="714"/>
      <c r="D8" s="257"/>
      <c r="E8" s="714"/>
      <c r="F8" s="257"/>
      <c r="G8" s="714"/>
      <c r="H8" s="257"/>
      <c r="I8" s="714"/>
      <c r="J8" s="257"/>
      <c r="K8" s="714"/>
      <c r="L8" s="257"/>
      <c r="M8" s="714"/>
      <c r="N8" s="257"/>
      <c r="O8" s="714"/>
      <c r="P8" s="257"/>
      <c r="Q8" s="714"/>
      <c r="R8" s="257"/>
      <c r="S8" s="714"/>
      <c r="T8" s="257"/>
      <c r="U8" s="714"/>
      <c r="V8" s="257"/>
      <c r="W8" s="714"/>
      <c r="X8" s="257"/>
      <c r="Y8" s="714"/>
      <c r="Z8" s="257"/>
      <c r="AA8" s="714"/>
      <c r="AB8" s="257"/>
      <c r="AC8" s="714"/>
      <c r="AD8" s="257"/>
      <c r="AE8" s="714"/>
      <c r="AF8" s="257"/>
      <c r="AG8" s="714"/>
      <c r="AH8" s="257"/>
      <c r="AI8" s="714"/>
      <c r="AJ8" s="257"/>
      <c r="AK8" s="714"/>
      <c r="AL8" s="257"/>
      <c r="AM8" s="714"/>
      <c r="AN8" s="257"/>
      <c r="AO8" s="714"/>
      <c r="AP8" s="257"/>
      <c r="AQ8" s="714"/>
      <c r="AR8" s="257"/>
      <c r="AS8" s="714"/>
      <c r="AT8" s="257"/>
      <c r="AU8" s="473">
        <f aca="true" t="shared" si="0" ref="AU8:AU31">SUM(C8,E8,G8,I8,K8,M8,O8,Q8,S8,U8,W8,Y8,AA8,AC8,AE8,AG8,AI8,AK8,AM8,AO8,AQ8,AS8)</f>
        <v>0</v>
      </c>
      <c r="AV8" s="474">
        <f aca="true" t="shared" si="1" ref="AV8:AV31">SUM(T8,V8,X8,Z8,D8,F8,H8,J8,L8,N8,P8,R8,AB8,AD8,AF8,AH8,AJ8,AL8,AN8,AP8,AR8,AT8)</f>
        <v>0</v>
      </c>
      <c r="AW8" s="733" t="str">
        <f aca="true" t="shared" si="2" ref="AW8:AW31">IF((AU8+AV8)=(AX8+AY8),"OK","Controllare totale")</f>
        <v>OK</v>
      </c>
      <c r="AX8" s="736">
        <f>'t1'!K8-'t3'!C8-'t3'!E8-'t3'!G8-'t3'!I8-'t3'!K8+'t3'!M8+'t3'!O8+'t3'!Q8</f>
        <v>0</v>
      </c>
      <c r="AY8" s="737">
        <f>'t1'!L8-'t3'!D8-'t3'!F8-'t3'!H8-'t3'!J8-'t3'!L8+'t3'!N8+'t3'!P8+'t3'!R8</f>
        <v>0</v>
      </c>
      <c r="AZ8" s="5">
        <f>'t1'!M8</f>
        <v>0</v>
      </c>
    </row>
    <row r="9" spans="1:52" ht="12.75" customHeight="1">
      <c r="A9" s="24" t="str">
        <f>'t1'!A9</f>
        <v>REFERENDARIO</v>
      </c>
      <c r="B9" s="157" t="str">
        <f>'t1'!B9</f>
        <v>0D0376</v>
      </c>
      <c r="C9" s="714"/>
      <c r="D9" s="257"/>
      <c r="E9" s="714"/>
      <c r="F9" s="257"/>
      <c r="G9" s="714"/>
      <c r="H9" s="257"/>
      <c r="I9" s="714"/>
      <c r="J9" s="257"/>
      <c r="K9" s="714"/>
      <c r="L9" s="257"/>
      <c r="M9" s="714"/>
      <c r="N9" s="257"/>
      <c r="O9" s="714"/>
      <c r="P9" s="257"/>
      <c r="Q9" s="714"/>
      <c r="R9" s="257"/>
      <c r="S9" s="714"/>
      <c r="T9" s="257"/>
      <c r="U9" s="714"/>
      <c r="V9" s="257"/>
      <c r="W9" s="714"/>
      <c r="X9" s="257"/>
      <c r="Y9" s="714"/>
      <c r="Z9" s="257"/>
      <c r="AA9" s="714"/>
      <c r="AB9" s="257"/>
      <c r="AC9" s="714"/>
      <c r="AD9" s="257"/>
      <c r="AE9" s="714"/>
      <c r="AF9" s="257"/>
      <c r="AG9" s="714"/>
      <c r="AH9" s="257"/>
      <c r="AI9" s="714"/>
      <c r="AJ9" s="257"/>
      <c r="AK9" s="714"/>
      <c r="AL9" s="257"/>
      <c r="AM9" s="714"/>
      <c r="AN9" s="257"/>
      <c r="AO9" s="714"/>
      <c r="AP9" s="257"/>
      <c r="AQ9" s="714"/>
      <c r="AR9" s="257"/>
      <c r="AS9" s="714"/>
      <c r="AT9" s="257"/>
      <c r="AU9" s="473">
        <f t="shared" si="0"/>
        <v>0</v>
      </c>
      <c r="AV9" s="474">
        <f t="shared" si="1"/>
        <v>0</v>
      </c>
      <c r="AW9" s="733" t="str">
        <f t="shared" si="2"/>
        <v>OK</v>
      </c>
      <c r="AX9" s="736">
        <f>'t1'!K9-'t3'!C9-'t3'!E9-'t3'!G9-'t3'!I9-'t3'!K9+'t3'!M9+'t3'!O9+'t3'!Q9</f>
        <v>0</v>
      </c>
      <c r="AY9" s="737">
        <f>'t1'!L9-'t3'!D9-'t3'!F9-'t3'!H9-'t3'!J9-'t3'!L9+'t3'!N9+'t3'!P9+'t3'!R9</f>
        <v>0</v>
      </c>
      <c r="AZ9" s="5">
        <f>'t1'!M9</f>
        <v>0</v>
      </c>
    </row>
    <row r="10" spans="1:52" ht="12.75" customHeight="1">
      <c r="A10" s="24" t="str">
        <f>'t1'!A10</f>
        <v>DIRIGENTE II FASCIA</v>
      </c>
      <c r="B10" s="157" t="str">
        <f>'t1'!B10</f>
        <v>0D0079</v>
      </c>
      <c r="C10" s="714"/>
      <c r="D10" s="257"/>
      <c r="E10" s="714"/>
      <c r="F10" s="257"/>
      <c r="G10" s="714"/>
      <c r="H10" s="257"/>
      <c r="I10" s="714"/>
      <c r="J10" s="257"/>
      <c r="K10" s="714"/>
      <c r="L10" s="257"/>
      <c r="M10" s="714"/>
      <c r="N10" s="257"/>
      <c r="O10" s="714"/>
      <c r="P10" s="257"/>
      <c r="Q10" s="714"/>
      <c r="R10" s="257"/>
      <c r="S10" s="714"/>
      <c r="T10" s="257"/>
      <c r="U10" s="714"/>
      <c r="V10" s="257"/>
      <c r="W10" s="714"/>
      <c r="X10" s="257"/>
      <c r="Y10" s="714"/>
      <c r="Z10" s="257"/>
      <c r="AA10" s="714"/>
      <c r="AB10" s="257"/>
      <c r="AC10" s="714"/>
      <c r="AD10" s="257"/>
      <c r="AE10" s="714"/>
      <c r="AF10" s="257"/>
      <c r="AG10" s="714"/>
      <c r="AH10" s="257"/>
      <c r="AI10" s="714"/>
      <c r="AJ10" s="257"/>
      <c r="AK10" s="714"/>
      <c r="AL10" s="257"/>
      <c r="AM10" s="714"/>
      <c r="AN10" s="257"/>
      <c r="AO10" s="714"/>
      <c r="AP10" s="257"/>
      <c r="AQ10" s="714"/>
      <c r="AR10" s="257"/>
      <c r="AS10" s="714"/>
      <c r="AT10" s="257"/>
      <c r="AU10" s="473">
        <f t="shared" si="0"/>
        <v>0</v>
      </c>
      <c r="AV10" s="474">
        <f t="shared" si="1"/>
        <v>0</v>
      </c>
      <c r="AW10" s="733" t="str">
        <f t="shared" si="2"/>
        <v>OK</v>
      </c>
      <c r="AX10" s="736">
        <f>'t1'!K10-'t3'!C10-'t3'!E10-'t3'!G10-'t3'!I10-'t3'!K10+'t3'!M10+'t3'!O10+'t3'!Q10</f>
        <v>0</v>
      </c>
      <c r="AY10" s="737">
        <f>'t1'!L10-'t3'!D10-'t3'!F10-'t3'!H10-'t3'!J10-'t3'!L10+'t3'!N10+'t3'!P10+'t3'!R10</f>
        <v>0</v>
      </c>
      <c r="AZ10" s="5">
        <f>'t1'!M10</f>
        <v>0</v>
      </c>
    </row>
    <row r="11" spans="1:52" ht="12.75" customHeight="1">
      <c r="A11" s="24" t="str">
        <f>'t1'!A11</f>
        <v>DIRIGENTE II FASCIA A TEMPO DETERM.</v>
      </c>
      <c r="B11" s="157" t="str">
        <f>'t1'!B11</f>
        <v>0D0080</v>
      </c>
      <c r="C11" s="714"/>
      <c r="D11" s="257"/>
      <c r="E11" s="714"/>
      <c r="F11" s="257"/>
      <c r="G11" s="714"/>
      <c r="H11" s="257"/>
      <c r="I11" s="714"/>
      <c r="J11" s="257"/>
      <c r="K11" s="714"/>
      <c r="L11" s="257"/>
      <c r="M11" s="714"/>
      <c r="N11" s="257"/>
      <c r="O11" s="714"/>
      <c r="P11" s="257"/>
      <c r="Q11" s="714"/>
      <c r="R11" s="257"/>
      <c r="S11" s="714"/>
      <c r="T11" s="257"/>
      <c r="U11" s="714"/>
      <c r="V11" s="257"/>
      <c r="W11" s="714"/>
      <c r="X11" s="257"/>
      <c r="Y11" s="714"/>
      <c r="Z11" s="257"/>
      <c r="AA11" s="714"/>
      <c r="AB11" s="257"/>
      <c r="AC11" s="714"/>
      <c r="AD11" s="257"/>
      <c r="AE11" s="714"/>
      <c r="AF11" s="257"/>
      <c r="AG11" s="714"/>
      <c r="AH11" s="257"/>
      <c r="AI11" s="714"/>
      <c r="AJ11" s="257"/>
      <c r="AK11" s="714"/>
      <c r="AL11" s="257"/>
      <c r="AM11" s="714"/>
      <c r="AN11" s="257"/>
      <c r="AO11" s="714"/>
      <c r="AP11" s="257"/>
      <c r="AQ11" s="714"/>
      <c r="AR11" s="257"/>
      <c r="AS11" s="714"/>
      <c r="AT11" s="257"/>
      <c r="AU11" s="473">
        <f t="shared" si="0"/>
        <v>0</v>
      </c>
      <c r="AV11" s="474">
        <f t="shared" si="1"/>
        <v>0</v>
      </c>
      <c r="AW11" s="733" t="str">
        <f t="shared" si="2"/>
        <v>OK</v>
      </c>
      <c r="AX11" s="736">
        <f>'t1'!K11-'t3'!C11-'t3'!E11-'t3'!G11-'t3'!I11-'t3'!K11+'t3'!M11+'t3'!O11+'t3'!Q11</f>
        <v>0</v>
      </c>
      <c r="AY11" s="737">
        <f>'t1'!L11-'t3'!D11-'t3'!F11-'t3'!H11-'t3'!J11-'t3'!L11+'t3'!N11+'t3'!P11+'t3'!R11</f>
        <v>0</v>
      </c>
      <c r="AZ11" s="5">
        <f>'t1'!M11</f>
        <v>0</v>
      </c>
    </row>
    <row r="12" spans="1:52" ht="12.75" customHeight="1">
      <c r="A12" s="24" t="str">
        <f>'t1'!A12</f>
        <v>ISPETTORE GENERALE R.E.</v>
      </c>
      <c r="B12" s="157" t="str">
        <f>'t1'!B12</f>
        <v>0E0083</v>
      </c>
      <c r="C12" s="714"/>
      <c r="D12" s="257"/>
      <c r="E12" s="714"/>
      <c r="F12" s="257"/>
      <c r="G12" s="714"/>
      <c r="H12" s="257"/>
      <c r="I12" s="714"/>
      <c r="J12" s="257"/>
      <c r="K12" s="714"/>
      <c r="L12" s="257"/>
      <c r="M12" s="714"/>
      <c r="N12" s="257"/>
      <c r="O12" s="714"/>
      <c r="P12" s="257"/>
      <c r="Q12" s="714"/>
      <c r="R12" s="257"/>
      <c r="S12" s="714"/>
      <c r="T12" s="257"/>
      <c r="U12" s="714"/>
      <c r="V12" s="257"/>
      <c r="W12" s="714"/>
      <c r="X12" s="257"/>
      <c r="Y12" s="714"/>
      <c r="Z12" s="257"/>
      <c r="AA12" s="714"/>
      <c r="AB12" s="257"/>
      <c r="AC12" s="714"/>
      <c r="AD12" s="257"/>
      <c r="AE12" s="714"/>
      <c r="AF12" s="257"/>
      <c r="AG12" s="714"/>
      <c r="AH12" s="257"/>
      <c r="AI12" s="714"/>
      <c r="AJ12" s="257"/>
      <c r="AK12" s="714"/>
      <c r="AL12" s="257"/>
      <c r="AM12" s="714"/>
      <c r="AN12" s="257"/>
      <c r="AO12" s="714"/>
      <c r="AP12" s="257"/>
      <c r="AQ12" s="714"/>
      <c r="AR12" s="257"/>
      <c r="AS12" s="714"/>
      <c r="AT12" s="257"/>
      <c r="AU12" s="473">
        <f t="shared" si="0"/>
        <v>0</v>
      </c>
      <c r="AV12" s="474">
        <f t="shared" si="1"/>
        <v>0</v>
      </c>
      <c r="AW12" s="733" t="str">
        <f t="shared" si="2"/>
        <v>OK</v>
      </c>
      <c r="AX12" s="736">
        <f>'t1'!K12-'t3'!C12-'t3'!E12-'t3'!G12-'t3'!I12-'t3'!K12+'t3'!M12+'t3'!O12+'t3'!Q12</f>
        <v>0</v>
      </c>
      <c r="AY12" s="737">
        <f>'t1'!L12-'t3'!D12-'t3'!F12-'t3'!H12-'t3'!J12-'t3'!L12+'t3'!N12+'t3'!P12+'t3'!R12</f>
        <v>0</v>
      </c>
      <c r="AZ12" s="5">
        <f>'t1'!M12</f>
        <v>0</v>
      </c>
    </row>
    <row r="13" spans="1:52" ht="12.75" customHeight="1">
      <c r="A13" s="24" t="str">
        <f>'t1'!A13</f>
        <v>DIRETTORE DIVISIONE R.E.</v>
      </c>
      <c r="B13" s="157" t="str">
        <f>'t1'!B13</f>
        <v>0E0076</v>
      </c>
      <c r="C13" s="714"/>
      <c r="D13" s="257"/>
      <c r="E13" s="714"/>
      <c r="F13" s="257"/>
      <c r="G13" s="714"/>
      <c r="H13" s="257"/>
      <c r="I13" s="714"/>
      <c r="J13" s="257"/>
      <c r="K13" s="714"/>
      <c r="L13" s="257"/>
      <c r="M13" s="714"/>
      <c r="N13" s="257"/>
      <c r="O13" s="714"/>
      <c r="P13" s="257"/>
      <c r="Q13" s="714"/>
      <c r="R13" s="257"/>
      <c r="S13" s="714"/>
      <c r="T13" s="257"/>
      <c r="U13" s="714"/>
      <c r="V13" s="257"/>
      <c r="W13" s="714"/>
      <c r="X13" s="257"/>
      <c r="Y13" s="714"/>
      <c r="Z13" s="257"/>
      <c r="AA13" s="714"/>
      <c r="AB13" s="257"/>
      <c r="AC13" s="714"/>
      <c r="AD13" s="257"/>
      <c r="AE13" s="714"/>
      <c r="AF13" s="257"/>
      <c r="AG13" s="714"/>
      <c r="AH13" s="257"/>
      <c r="AI13" s="714"/>
      <c r="AJ13" s="257"/>
      <c r="AK13" s="714"/>
      <c r="AL13" s="257"/>
      <c r="AM13" s="714"/>
      <c r="AN13" s="257"/>
      <c r="AO13" s="714"/>
      <c r="AP13" s="257"/>
      <c r="AQ13" s="714"/>
      <c r="AR13" s="257"/>
      <c r="AS13" s="714"/>
      <c r="AT13" s="257"/>
      <c r="AU13" s="473">
        <f t="shared" si="0"/>
        <v>0</v>
      </c>
      <c r="AV13" s="474">
        <f t="shared" si="1"/>
        <v>0</v>
      </c>
      <c r="AW13" s="733" t="str">
        <f t="shared" si="2"/>
        <v>OK</v>
      </c>
      <c r="AX13" s="736">
        <f>'t1'!K13-'t3'!C13-'t3'!E13-'t3'!G13-'t3'!I13-'t3'!K13+'t3'!M13+'t3'!O13+'t3'!Q13</f>
        <v>0</v>
      </c>
      <c r="AY13" s="737">
        <f>'t1'!L13-'t3'!D13-'t3'!F13-'t3'!H13-'t3'!J13-'t3'!L13+'t3'!N13+'t3'!P13+'t3'!R13</f>
        <v>0</v>
      </c>
      <c r="AZ13" s="5">
        <f>'t1'!M13</f>
        <v>0</v>
      </c>
    </row>
    <row r="14" spans="1:52" ht="12.75" customHeight="1">
      <c r="A14" s="24" t="str">
        <f>'t1'!A14</f>
        <v>CAT. A - F9</v>
      </c>
      <c r="B14" s="157" t="str">
        <f>'t1'!B14</f>
        <v>0CAF09</v>
      </c>
      <c r="C14" s="714"/>
      <c r="D14" s="257"/>
      <c r="E14" s="714"/>
      <c r="F14" s="257"/>
      <c r="G14" s="714"/>
      <c r="H14" s="257"/>
      <c r="I14" s="714"/>
      <c r="J14" s="257"/>
      <c r="K14" s="714"/>
      <c r="L14" s="257"/>
      <c r="M14" s="714"/>
      <c r="N14" s="257"/>
      <c r="O14" s="714"/>
      <c r="P14" s="257"/>
      <c r="Q14" s="714"/>
      <c r="R14" s="257"/>
      <c r="S14" s="714"/>
      <c r="T14" s="257"/>
      <c r="U14" s="714"/>
      <c r="V14" s="257"/>
      <c r="W14" s="714"/>
      <c r="X14" s="257"/>
      <c r="Y14" s="714"/>
      <c r="Z14" s="257"/>
      <c r="AA14" s="714"/>
      <c r="AB14" s="257"/>
      <c r="AC14" s="714"/>
      <c r="AD14" s="257"/>
      <c r="AE14" s="714"/>
      <c r="AF14" s="257"/>
      <c r="AG14" s="714"/>
      <c r="AH14" s="257"/>
      <c r="AI14" s="714"/>
      <c r="AJ14" s="257"/>
      <c r="AK14" s="714"/>
      <c r="AL14" s="257"/>
      <c r="AM14" s="714"/>
      <c r="AN14" s="257"/>
      <c r="AO14" s="714"/>
      <c r="AP14" s="257"/>
      <c r="AQ14" s="714"/>
      <c r="AR14" s="257"/>
      <c r="AS14" s="714"/>
      <c r="AT14" s="257"/>
      <c r="AU14" s="473">
        <f t="shared" si="0"/>
        <v>0</v>
      </c>
      <c r="AV14" s="474">
        <f t="shared" si="1"/>
        <v>0</v>
      </c>
      <c r="AW14" s="733" t="str">
        <f t="shared" si="2"/>
        <v>OK</v>
      </c>
      <c r="AX14" s="736">
        <f>'t1'!K14-'t3'!C14-'t3'!E14-'t3'!G14-'t3'!I14-'t3'!K14+'t3'!M14+'t3'!O14+'t3'!Q14</f>
        <v>0</v>
      </c>
      <c r="AY14" s="737">
        <f>'t1'!L14-'t3'!D14-'t3'!F14-'t3'!H14-'t3'!J14-'t3'!L14+'t3'!N14+'t3'!P14+'t3'!R14</f>
        <v>0</v>
      </c>
      <c r="AZ14" s="5">
        <f>'t1'!M14</f>
        <v>0</v>
      </c>
    </row>
    <row r="15" spans="1:52" ht="12.75" customHeight="1">
      <c r="A15" s="24" t="str">
        <f>'t1'!A15</f>
        <v>CAT. A - F8</v>
      </c>
      <c r="B15" s="157" t="str">
        <f>'t1'!B15</f>
        <v>0CAF08</v>
      </c>
      <c r="C15" s="714"/>
      <c r="D15" s="257"/>
      <c r="E15" s="714"/>
      <c r="F15" s="257"/>
      <c r="G15" s="714"/>
      <c r="H15" s="257"/>
      <c r="I15" s="714"/>
      <c r="J15" s="257"/>
      <c r="K15" s="714"/>
      <c r="L15" s="257"/>
      <c r="M15" s="714"/>
      <c r="N15" s="257"/>
      <c r="O15" s="714"/>
      <c r="P15" s="257"/>
      <c r="Q15" s="714"/>
      <c r="R15" s="257"/>
      <c r="S15" s="714"/>
      <c r="T15" s="257"/>
      <c r="U15" s="714"/>
      <c r="V15" s="257"/>
      <c r="W15" s="714"/>
      <c r="X15" s="257"/>
      <c r="Y15" s="714"/>
      <c r="Z15" s="257"/>
      <c r="AA15" s="714"/>
      <c r="AB15" s="257"/>
      <c r="AC15" s="714"/>
      <c r="AD15" s="257"/>
      <c r="AE15" s="714"/>
      <c r="AF15" s="257"/>
      <c r="AG15" s="714"/>
      <c r="AH15" s="257"/>
      <c r="AI15" s="714"/>
      <c r="AJ15" s="257"/>
      <c r="AK15" s="714"/>
      <c r="AL15" s="257"/>
      <c r="AM15" s="714"/>
      <c r="AN15" s="257"/>
      <c r="AO15" s="714"/>
      <c r="AP15" s="257"/>
      <c r="AQ15" s="714"/>
      <c r="AR15" s="257"/>
      <c r="AS15" s="714"/>
      <c r="AT15" s="257"/>
      <c r="AU15" s="473">
        <f t="shared" si="0"/>
        <v>0</v>
      </c>
      <c r="AV15" s="474">
        <f t="shared" si="1"/>
        <v>0</v>
      </c>
      <c r="AW15" s="733" t="str">
        <f t="shared" si="2"/>
        <v>OK</v>
      </c>
      <c r="AX15" s="736">
        <f>'t1'!K15-'t3'!C15-'t3'!E15-'t3'!G15-'t3'!I15-'t3'!K15+'t3'!M15+'t3'!O15+'t3'!Q15</f>
        <v>0</v>
      </c>
      <c r="AY15" s="737">
        <f>'t1'!L15-'t3'!D15-'t3'!F15-'t3'!H15-'t3'!J15-'t3'!L15+'t3'!N15+'t3'!P15+'t3'!R15</f>
        <v>0</v>
      </c>
      <c r="AZ15" s="5">
        <f>'t1'!M15</f>
        <v>0</v>
      </c>
    </row>
    <row r="16" spans="1:52" ht="12.75" customHeight="1">
      <c r="A16" s="24" t="str">
        <f>'t1'!A16</f>
        <v>CAT. A - F7</v>
      </c>
      <c r="B16" s="157" t="str">
        <f>'t1'!B16</f>
        <v>0CAF07</v>
      </c>
      <c r="C16" s="714"/>
      <c r="D16" s="257"/>
      <c r="E16" s="714"/>
      <c r="F16" s="257"/>
      <c r="G16" s="714"/>
      <c r="H16" s="257"/>
      <c r="I16" s="714"/>
      <c r="J16" s="257"/>
      <c r="K16" s="714"/>
      <c r="L16" s="257"/>
      <c r="M16" s="714"/>
      <c r="N16" s="257"/>
      <c r="O16" s="714"/>
      <c r="P16" s="257"/>
      <c r="Q16" s="714"/>
      <c r="R16" s="257"/>
      <c r="S16" s="714"/>
      <c r="T16" s="257"/>
      <c r="U16" s="714"/>
      <c r="V16" s="257"/>
      <c r="W16" s="714"/>
      <c r="X16" s="257"/>
      <c r="Y16" s="714"/>
      <c r="Z16" s="257"/>
      <c r="AA16" s="714"/>
      <c r="AB16" s="257"/>
      <c r="AC16" s="714"/>
      <c r="AD16" s="257"/>
      <c r="AE16" s="714"/>
      <c r="AF16" s="257"/>
      <c r="AG16" s="714"/>
      <c r="AH16" s="257"/>
      <c r="AI16" s="714"/>
      <c r="AJ16" s="257"/>
      <c r="AK16" s="714"/>
      <c r="AL16" s="257"/>
      <c r="AM16" s="714"/>
      <c r="AN16" s="257"/>
      <c r="AO16" s="714"/>
      <c r="AP16" s="257"/>
      <c r="AQ16" s="714"/>
      <c r="AR16" s="257"/>
      <c r="AS16" s="714"/>
      <c r="AT16" s="257"/>
      <c r="AU16" s="473">
        <f t="shared" si="0"/>
        <v>0</v>
      </c>
      <c r="AV16" s="474">
        <f t="shared" si="1"/>
        <v>0</v>
      </c>
      <c r="AW16" s="733" t="str">
        <f t="shared" si="2"/>
        <v>OK</v>
      </c>
      <c r="AX16" s="736">
        <f>'t1'!K16-'t3'!C16-'t3'!E16-'t3'!G16-'t3'!I16-'t3'!K16+'t3'!M16+'t3'!O16+'t3'!Q16</f>
        <v>0</v>
      </c>
      <c r="AY16" s="737">
        <f>'t1'!L16-'t3'!D16-'t3'!F16-'t3'!H16-'t3'!J16-'t3'!L16+'t3'!N16+'t3'!P16+'t3'!R16</f>
        <v>0</v>
      </c>
      <c r="AZ16" s="5">
        <f>'t1'!M16</f>
        <v>0</v>
      </c>
    </row>
    <row r="17" spans="1:52" ht="12.75" customHeight="1">
      <c r="A17" s="24" t="str">
        <f>'t1'!A17</f>
        <v>CAT. A - F6</v>
      </c>
      <c r="B17" s="157" t="str">
        <f>'t1'!B17</f>
        <v>0CAF06</v>
      </c>
      <c r="C17" s="714"/>
      <c r="D17" s="257"/>
      <c r="E17" s="714"/>
      <c r="F17" s="257"/>
      <c r="G17" s="714"/>
      <c r="H17" s="257"/>
      <c r="I17" s="714"/>
      <c r="J17" s="257"/>
      <c r="K17" s="714"/>
      <c r="L17" s="257"/>
      <c r="M17" s="714"/>
      <c r="N17" s="257"/>
      <c r="O17" s="714"/>
      <c r="P17" s="257"/>
      <c r="Q17" s="714"/>
      <c r="R17" s="257"/>
      <c r="S17" s="714"/>
      <c r="T17" s="257"/>
      <c r="U17" s="714"/>
      <c r="V17" s="257"/>
      <c r="W17" s="714"/>
      <c r="X17" s="257"/>
      <c r="Y17" s="714"/>
      <c r="Z17" s="257"/>
      <c r="AA17" s="714"/>
      <c r="AB17" s="257"/>
      <c r="AC17" s="714"/>
      <c r="AD17" s="257"/>
      <c r="AE17" s="714"/>
      <c r="AF17" s="257"/>
      <c r="AG17" s="714"/>
      <c r="AH17" s="257"/>
      <c r="AI17" s="714"/>
      <c r="AJ17" s="257"/>
      <c r="AK17" s="714"/>
      <c r="AL17" s="257"/>
      <c r="AM17" s="714"/>
      <c r="AN17" s="257"/>
      <c r="AO17" s="714"/>
      <c r="AP17" s="257"/>
      <c r="AQ17" s="714"/>
      <c r="AR17" s="257"/>
      <c r="AS17" s="714"/>
      <c r="AT17" s="257"/>
      <c r="AU17" s="473">
        <f t="shared" si="0"/>
        <v>0</v>
      </c>
      <c r="AV17" s="474">
        <f t="shared" si="1"/>
        <v>0</v>
      </c>
      <c r="AW17" s="733" t="str">
        <f t="shared" si="2"/>
        <v>OK</v>
      </c>
      <c r="AX17" s="736">
        <f>'t1'!K17-'t3'!C17-'t3'!E17-'t3'!G17-'t3'!I17-'t3'!K17+'t3'!M17+'t3'!O17+'t3'!Q17</f>
        <v>0</v>
      </c>
      <c r="AY17" s="737">
        <f>'t1'!L17-'t3'!D17-'t3'!F17-'t3'!H17-'t3'!J17-'t3'!L17+'t3'!N17+'t3'!P17+'t3'!R17</f>
        <v>0</v>
      </c>
      <c r="AZ17" s="5">
        <f>'t1'!M17</f>
        <v>0</v>
      </c>
    </row>
    <row r="18" spans="1:52" ht="12.75" customHeight="1">
      <c r="A18" s="24" t="str">
        <f>'t1'!A18</f>
        <v>CAT. A - F5</v>
      </c>
      <c r="B18" s="157" t="str">
        <f>'t1'!B18</f>
        <v>0CAF05</v>
      </c>
      <c r="C18" s="714"/>
      <c r="D18" s="257"/>
      <c r="E18" s="714"/>
      <c r="F18" s="257"/>
      <c r="G18" s="714"/>
      <c r="H18" s="257"/>
      <c r="I18" s="714"/>
      <c r="J18" s="257"/>
      <c r="K18" s="714"/>
      <c r="L18" s="257"/>
      <c r="M18" s="714"/>
      <c r="N18" s="257"/>
      <c r="O18" s="714"/>
      <c r="P18" s="257"/>
      <c r="Q18" s="714"/>
      <c r="R18" s="257"/>
      <c r="S18" s="714"/>
      <c r="T18" s="257"/>
      <c r="U18" s="714"/>
      <c r="V18" s="257"/>
      <c r="W18" s="714"/>
      <c r="X18" s="257"/>
      <c r="Y18" s="714"/>
      <c r="Z18" s="257"/>
      <c r="AA18" s="714"/>
      <c r="AB18" s="257"/>
      <c r="AC18" s="714"/>
      <c r="AD18" s="257"/>
      <c r="AE18" s="714"/>
      <c r="AF18" s="257"/>
      <c r="AG18" s="714"/>
      <c r="AH18" s="257"/>
      <c r="AI18" s="714"/>
      <c r="AJ18" s="257"/>
      <c r="AK18" s="714"/>
      <c r="AL18" s="257"/>
      <c r="AM18" s="714"/>
      <c r="AN18" s="257"/>
      <c r="AO18" s="714"/>
      <c r="AP18" s="257"/>
      <c r="AQ18" s="714"/>
      <c r="AR18" s="257"/>
      <c r="AS18" s="714"/>
      <c r="AT18" s="257"/>
      <c r="AU18" s="473">
        <f t="shared" si="0"/>
        <v>0</v>
      </c>
      <c r="AV18" s="474">
        <f t="shared" si="1"/>
        <v>0</v>
      </c>
      <c r="AW18" s="733" t="str">
        <f t="shared" si="2"/>
        <v>OK</v>
      </c>
      <c r="AX18" s="736">
        <f>'t1'!K18-'t3'!C18-'t3'!E18-'t3'!G18-'t3'!I18-'t3'!K18+'t3'!M18+'t3'!O18+'t3'!Q18</f>
        <v>0</v>
      </c>
      <c r="AY18" s="737">
        <f>'t1'!L18-'t3'!D18-'t3'!F18-'t3'!H18-'t3'!J18-'t3'!L18+'t3'!N18+'t3'!P18+'t3'!R18</f>
        <v>0</v>
      </c>
      <c r="AZ18" s="5">
        <f>'t1'!M18</f>
        <v>0</v>
      </c>
    </row>
    <row r="19" spans="1:52" ht="12.75" customHeight="1">
      <c r="A19" s="24" t="str">
        <f>'t1'!A19</f>
        <v>CAT. A - F4</v>
      </c>
      <c r="B19" s="157" t="str">
        <f>'t1'!B19</f>
        <v>0CAF04</v>
      </c>
      <c r="C19" s="714"/>
      <c r="D19" s="257"/>
      <c r="E19" s="714"/>
      <c r="F19" s="257"/>
      <c r="G19" s="714"/>
      <c r="H19" s="257"/>
      <c r="I19" s="714"/>
      <c r="J19" s="257"/>
      <c r="K19" s="714"/>
      <c r="L19" s="257"/>
      <c r="M19" s="714"/>
      <c r="N19" s="257"/>
      <c r="O19" s="714"/>
      <c r="P19" s="257"/>
      <c r="Q19" s="714"/>
      <c r="R19" s="257"/>
      <c r="S19" s="714"/>
      <c r="T19" s="257"/>
      <c r="U19" s="714"/>
      <c r="V19" s="257"/>
      <c r="W19" s="714"/>
      <c r="X19" s="257"/>
      <c r="Y19" s="714"/>
      <c r="Z19" s="257"/>
      <c r="AA19" s="714"/>
      <c r="AB19" s="257"/>
      <c r="AC19" s="714"/>
      <c r="AD19" s="257"/>
      <c r="AE19" s="714"/>
      <c r="AF19" s="257"/>
      <c r="AG19" s="714"/>
      <c r="AH19" s="257"/>
      <c r="AI19" s="714"/>
      <c r="AJ19" s="257"/>
      <c r="AK19" s="714"/>
      <c r="AL19" s="257"/>
      <c r="AM19" s="714"/>
      <c r="AN19" s="257"/>
      <c r="AO19" s="714"/>
      <c r="AP19" s="257"/>
      <c r="AQ19" s="714"/>
      <c r="AR19" s="257"/>
      <c r="AS19" s="714"/>
      <c r="AT19" s="257"/>
      <c r="AU19" s="473">
        <f t="shared" si="0"/>
        <v>0</v>
      </c>
      <c r="AV19" s="474">
        <f t="shared" si="1"/>
        <v>0</v>
      </c>
      <c r="AW19" s="733" t="str">
        <f t="shared" si="2"/>
        <v>OK</v>
      </c>
      <c r="AX19" s="736">
        <f>'t1'!K19-'t3'!C19-'t3'!E19-'t3'!G19-'t3'!I19-'t3'!K19+'t3'!M19+'t3'!O19+'t3'!Q19</f>
        <v>0</v>
      </c>
      <c r="AY19" s="737">
        <f>'t1'!L19-'t3'!D19-'t3'!F19-'t3'!H19-'t3'!J19-'t3'!L19+'t3'!N19+'t3'!P19+'t3'!R19</f>
        <v>0</v>
      </c>
      <c r="AZ19" s="5">
        <f>'t1'!M19</f>
        <v>0</v>
      </c>
    </row>
    <row r="20" spans="1:52" ht="12.75" customHeight="1">
      <c r="A20" s="24" t="str">
        <f>'t1'!A20</f>
        <v>CAT. A - F3</v>
      </c>
      <c r="B20" s="157" t="str">
        <f>'t1'!B20</f>
        <v>0CAF03</v>
      </c>
      <c r="C20" s="714"/>
      <c r="D20" s="257"/>
      <c r="E20" s="714"/>
      <c r="F20" s="257"/>
      <c r="G20" s="714"/>
      <c r="H20" s="257"/>
      <c r="I20" s="714"/>
      <c r="J20" s="257"/>
      <c r="K20" s="714"/>
      <c r="L20" s="257"/>
      <c r="M20" s="714"/>
      <c r="N20" s="257"/>
      <c r="O20" s="714"/>
      <c r="P20" s="257"/>
      <c r="Q20" s="714"/>
      <c r="R20" s="257"/>
      <c r="S20" s="714"/>
      <c r="T20" s="257"/>
      <c r="U20" s="714"/>
      <c r="V20" s="257"/>
      <c r="W20" s="714"/>
      <c r="X20" s="257"/>
      <c r="Y20" s="714"/>
      <c r="Z20" s="257"/>
      <c r="AA20" s="714"/>
      <c r="AB20" s="257"/>
      <c r="AC20" s="714"/>
      <c r="AD20" s="257"/>
      <c r="AE20" s="714"/>
      <c r="AF20" s="257"/>
      <c r="AG20" s="714"/>
      <c r="AH20" s="257"/>
      <c r="AI20" s="714"/>
      <c r="AJ20" s="257"/>
      <c r="AK20" s="714"/>
      <c r="AL20" s="257"/>
      <c r="AM20" s="714"/>
      <c r="AN20" s="257"/>
      <c r="AO20" s="714"/>
      <c r="AP20" s="257"/>
      <c r="AQ20" s="714"/>
      <c r="AR20" s="257"/>
      <c r="AS20" s="714"/>
      <c r="AT20" s="257"/>
      <c r="AU20" s="473">
        <f t="shared" si="0"/>
        <v>0</v>
      </c>
      <c r="AV20" s="474">
        <f t="shared" si="1"/>
        <v>0</v>
      </c>
      <c r="AW20" s="733" t="str">
        <f t="shared" si="2"/>
        <v>OK</v>
      </c>
      <c r="AX20" s="736">
        <f>'t1'!K20-'t3'!C20-'t3'!E20-'t3'!G20-'t3'!I20-'t3'!K20+'t3'!M20+'t3'!O20+'t3'!Q20</f>
        <v>0</v>
      </c>
      <c r="AY20" s="737">
        <f>'t1'!L20-'t3'!D20-'t3'!F20-'t3'!H20-'t3'!J20-'t3'!L20+'t3'!N20+'t3'!P20+'t3'!R20</f>
        <v>0</v>
      </c>
      <c r="AZ20" s="5">
        <f>'t1'!M20</f>
        <v>0</v>
      </c>
    </row>
    <row r="21" spans="1:52" ht="12.75" customHeight="1">
      <c r="A21" s="24" t="str">
        <f>'t1'!A21</f>
        <v>CAT. A - F2</v>
      </c>
      <c r="B21" s="157" t="str">
        <f>'t1'!B21</f>
        <v>0CAF02</v>
      </c>
      <c r="C21" s="714"/>
      <c r="D21" s="257"/>
      <c r="E21" s="714"/>
      <c r="F21" s="257"/>
      <c r="G21" s="714"/>
      <c r="H21" s="257"/>
      <c r="I21" s="714"/>
      <c r="J21" s="257"/>
      <c r="K21" s="714"/>
      <c r="L21" s="257"/>
      <c r="M21" s="714"/>
      <c r="N21" s="257"/>
      <c r="O21" s="714"/>
      <c r="P21" s="257"/>
      <c r="Q21" s="714"/>
      <c r="R21" s="257"/>
      <c r="S21" s="714"/>
      <c r="T21" s="257"/>
      <c r="U21" s="714"/>
      <c r="V21" s="257"/>
      <c r="W21" s="714"/>
      <c r="X21" s="257"/>
      <c r="Y21" s="714"/>
      <c r="Z21" s="257"/>
      <c r="AA21" s="714"/>
      <c r="AB21" s="257"/>
      <c r="AC21" s="714"/>
      <c r="AD21" s="257"/>
      <c r="AE21" s="714"/>
      <c r="AF21" s="257"/>
      <c r="AG21" s="714"/>
      <c r="AH21" s="257"/>
      <c r="AI21" s="714"/>
      <c r="AJ21" s="257"/>
      <c r="AK21" s="714"/>
      <c r="AL21" s="257"/>
      <c r="AM21" s="714"/>
      <c r="AN21" s="257"/>
      <c r="AO21" s="714"/>
      <c r="AP21" s="257"/>
      <c r="AQ21" s="714"/>
      <c r="AR21" s="257"/>
      <c r="AS21" s="714"/>
      <c r="AT21" s="257"/>
      <c r="AU21" s="473">
        <f t="shared" si="0"/>
        <v>0</v>
      </c>
      <c r="AV21" s="474">
        <f t="shared" si="1"/>
        <v>0</v>
      </c>
      <c r="AW21" s="733" t="str">
        <f t="shared" si="2"/>
        <v>OK</v>
      </c>
      <c r="AX21" s="736">
        <f>'t1'!K21-'t3'!C21-'t3'!E21-'t3'!G21-'t3'!I21-'t3'!K21+'t3'!M21+'t3'!O21+'t3'!Q21</f>
        <v>0</v>
      </c>
      <c r="AY21" s="737">
        <f>'t1'!L21-'t3'!D21-'t3'!F21-'t3'!H21-'t3'!J21-'t3'!L21+'t3'!N21+'t3'!P21+'t3'!R21</f>
        <v>0</v>
      </c>
      <c r="AZ21" s="5">
        <f>'t1'!M21</f>
        <v>0</v>
      </c>
    </row>
    <row r="22" spans="1:52" ht="12.75" customHeight="1">
      <c r="A22" s="24" t="str">
        <f>'t1'!A22</f>
        <v>CAT. A - F1</v>
      </c>
      <c r="B22" s="157" t="str">
        <f>'t1'!B22</f>
        <v>0CAF01</v>
      </c>
      <c r="C22" s="714"/>
      <c r="D22" s="257"/>
      <c r="E22" s="714"/>
      <c r="F22" s="257"/>
      <c r="G22" s="714"/>
      <c r="H22" s="257"/>
      <c r="I22" s="714"/>
      <c r="J22" s="257"/>
      <c r="K22" s="714"/>
      <c r="L22" s="257"/>
      <c r="M22" s="714"/>
      <c r="N22" s="257"/>
      <c r="O22" s="714"/>
      <c r="P22" s="257"/>
      <c r="Q22" s="714"/>
      <c r="R22" s="257"/>
      <c r="S22" s="714"/>
      <c r="T22" s="257"/>
      <c r="U22" s="714"/>
      <c r="V22" s="257"/>
      <c r="W22" s="714"/>
      <c r="X22" s="257"/>
      <c r="Y22" s="714"/>
      <c r="Z22" s="257"/>
      <c r="AA22" s="714"/>
      <c r="AB22" s="257"/>
      <c r="AC22" s="714"/>
      <c r="AD22" s="257"/>
      <c r="AE22" s="714"/>
      <c r="AF22" s="257"/>
      <c r="AG22" s="714"/>
      <c r="AH22" s="257"/>
      <c r="AI22" s="714"/>
      <c r="AJ22" s="257"/>
      <c r="AK22" s="714"/>
      <c r="AL22" s="257"/>
      <c r="AM22" s="714"/>
      <c r="AN22" s="257"/>
      <c r="AO22" s="714"/>
      <c r="AP22" s="257"/>
      <c r="AQ22" s="714"/>
      <c r="AR22" s="257"/>
      <c r="AS22" s="714"/>
      <c r="AT22" s="257"/>
      <c r="AU22" s="473">
        <f t="shared" si="0"/>
        <v>0</v>
      </c>
      <c r="AV22" s="474">
        <f t="shared" si="1"/>
        <v>0</v>
      </c>
      <c r="AW22" s="733" t="str">
        <f t="shared" si="2"/>
        <v>OK</v>
      </c>
      <c r="AX22" s="736">
        <f>'t1'!K22-'t3'!C22-'t3'!E22-'t3'!G22-'t3'!I22-'t3'!K22+'t3'!M22+'t3'!O22+'t3'!Q22</f>
        <v>0</v>
      </c>
      <c r="AY22" s="737">
        <f>'t1'!L22-'t3'!D22-'t3'!F22-'t3'!H22-'t3'!J22-'t3'!L22+'t3'!N22+'t3'!P22+'t3'!R22</f>
        <v>0</v>
      </c>
      <c r="AZ22" s="5">
        <f>'t1'!M22</f>
        <v>0</v>
      </c>
    </row>
    <row r="23" spans="1:52" ht="12.75" customHeight="1">
      <c r="A23" s="24" t="str">
        <f>'t1'!A23</f>
        <v>CAT. B - F9</v>
      </c>
      <c r="B23" s="157" t="str">
        <f>'t1'!B23</f>
        <v>0CBF09</v>
      </c>
      <c r="C23" s="714"/>
      <c r="D23" s="257"/>
      <c r="E23" s="714"/>
      <c r="F23" s="257"/>
      <c r="G23" s="714"/>
      <c r="H23" s="257"/>
      <c r="I23" s="714"/>
      <c r="J23" s="257"/>
      <c r="K23" s="714"/>
      <c r="L23" s="257"/>
      <c r="M23" s="714"/>
      <c r="N23" s="257"/>
      <c r="O23" s="714"/>
      <c r="P23" s="257"/>
      <c r="Q23" s="714"/>
      <c r="R23" s="257"/>
      <c r="S23" s="714"/>
      <c r="T23" s="257"/>
      <c r="U23" s="714"/>
      <c r="V23" s="257"/>
      <c r="W23" s="714"/>
      <c r="X23" s="257"/>
      <c r="Y23" s="714"/>
      <c r="Z23" s="257"/>
      <c r="AA23" s="714"/>
      <c r="AB23" s="257"/>
      <c r="AC23" s="714"/>
      <c r="AD23" s="257"/>
      <c r="AE23" s="714"/>
      <c r="AF23" s="257"/>
      <c r="AG23" s="714"/>
      <c r="AH23" s="257"/>
      <c r="AI23" s="714"/>
      <c r="AJ23" s="257"/>
      <c r="AK23" s="714"/>
      <c r="AL23" s="257"/>
      <c r="AM23" s="714"/>
      <c r="AN23" s="257"/>
      <c r="AO23" s="714"/>
      <c r="AP23" s="257"/>
      <c r="AQ23" s="714"/>
      <c r="AR23" s="257"/>
      <c r="AS23" s="714"/>
      <c r="AT23" s="257"/>
      <c r="AU23" s="473">
        <f t="shared" si="0"/>
        <v>0</v>
      </c>
      <c r="AV23" s="474">
        <f t="shared" si="1"/>
        <v>0</v>
      </c>
      <c r="AW23" s="733" t="str">
        <f t="shared" si="2"/>
        <v>OK</v>
      </c>
      <c r="AX23" s="736">
        <f>'t1'!K23-'t3'!C23-'t3'!E23-'t3'!G23-'t3'!I23-'t3'!K23+'t3'!M23+'t3'!O23+'t3'!Q23</f>
        <v>0</v>
      </c>
      <c r="AY23" s="737">
        <f>'t1'!L23-'t3'!D23-'t3'!F23-'t3'!H23-'t3'!J23-'t3'!L23+'t3'!N23+'t3'!P23+'t3'!R23</f>
        <v>0</v>
      </c>
      <c r="AZ23" s="5">
        <f>'t1'!M23</f>
        <v>0</v>
      </c>
    </row>
    <row r="24" spans="1:52" ht="12.75" customHeight="1">
      <c r="A24" s="24" t="str">
        <f>'t1'!A24</f>
        <v>CAT. B - F8</v>
      </c>
      <c r="B24" s="157" t="str">
        <f>'t1'!B24</f>
        <v>0CBF08</v>
      </c>
      <c r="C24" s="714"/>
      <c r="D24" s="257"/>
      <c r="E24" s="714"/>
      <c r="F24" s="257"/>
      <c r="G24" s="714"/>
      <c r="H24" s="257"/>
      <c r="I24" s="714"/>
      <c r="J24" s="257"/>
      <c r="K24" s="714"/>
      <c r="L24" s="257"/>
      <c r="M24" s="714"/>
      <c r="N24" s="257"/>
      <c r="O24" s="714"/>
      <c r="P24" s="257"/>
      <c r="Q24" s="714"/>
      <c r="R24" s="257"/>
      <c r="S24" s="714"/>
      <c r="T24" s="257"/>
      <c r="U24" s="714"/>
      <c r="V24" s="257"/>
      <c r="W24" s="714"/>
      <c r="X24" s="257"/>
      <c r="Y24" s="714"/>
      <c r="Z24" s="257"/>
      <c r="AA24" s="714"/>
      <c r="AB24" s="257"/>
      <c r="AC24" s="714"/>
      <c r="AD24" s="257"/>
      <c r="AE24" s="714"/>
      <c r="AF24" s="257"/>
      <c r="AG24" s="714"/>
      <c r="AH24" s="257"/>
      <c r="AI24" s="714"/>
      <c r="AJ24" s="257"/>
      <c r="AK24" s="714"/>
      <c r="AL24" s="257"/>
      <c r="AM24" s="714"/>
      <c r="AN24" s="257"/>
      <c r="AO24" s="714"/>
      <c r="AP24" s="257"/>
      <c r="AQ24" s="714"/>
      <c r="AR24" s="257"/>
      <c r="AS24" s="714"/>
      <c r="AT24" s="257"/>
      <c r="AU24" s="473">
        <f t="shared" si="0"/>
        <v>0</v>
      </c>
      <c r="AV24" s="474">
        <f t="shared" si="1"/>
        <v>0</v>
      </c>
      <c r="AW24" s="733" t="str">
        <f t="shared" si="2"/>
        <v>OK</v>
      </c>
      <c r="AX24" s="736">
        <f>'t1'!K24-'t3'!C24-'t3'!E24-'t3'!G24-'t3'!I24-'t3'!K24+'t3'!M24+'t3'!O24+'t3'!Q24</f>
        <v>0</v>
      </c>
      <c r="AY24" s="737">
        <f>'t1'!L24-'t3'!D24-'t3'!F24-'t3'!H24-'t3'!J24-'t3'!L24+'t3'!N24+'t3'!P24+'t3'!R24</f>
        <v>0</v>
      </c>
      <c r="AZ24" s="5">
        <f>'t1'!M24</f>
        <v>0</v>
      </c>
    </row>
    <row r="25" spans="1:52" ht="12.75" customHeight="1">
      <c r="A25" s="24" t="str">
        <f>'t1'!A25</f>
        <v>CAT. B - F7</v>
      </c>
      <c r="B25" s="157" t="str">
        <f>'t1'!B25</f>
        <v>0CBF07</v>
      </c>
      <c r="C25" s="714"/>
      <c r="D25" s="257"/>
      <c r="E25" s="714"/>
      <c r="F25" s="257"/>
      <c r="G25" s="714"/>
      <c r="H25" s="257"/>
      <c r="I25" s="714"/>
      <c r="J25" s="257"/>
      <c r="K25" s="714"/>
      <c r="L25" s="257"/>
      <c r="M25" s="714"/>
      <c r="N25" s="257"/>
      <c r="O25" s="714"/>
      <c r="P25" s="257"/>
      <c r="Q25" s="714"/>
      <c r="R25" s="257"/>
      <c r="S25" s="714"/>
      <c r="T25" s="257"/>
      <c r="U25" s="714"/>
      <c r="V25" s="257"/>
      <c r="W25" s="714"/>
      <c r="X25" s="257"/>
      <c r="Y25" s="714"/>
      <c r="Z25" s="257"/>
      <c r="AA25" s="714"/>
      <c r="AB25" s="257"/>
      <c r="AC25" s="714"/>
      <c r="AD25" s="257"/>
      <c r="AE25" s="714"/>
      <c r="AF25" s="257"/>
      <c r="AG25" s="714"/>
      <c r="AH25" s="257"/>
      <c r="AI25" s="714"/>
      <c r="AJ25" s="257"/>
      <c r="AK25" s="714"/>
      <c r="AL25" s="257"/>
      <c r="AM25" s="714"/>
      <c r="AN25" s="257"/>
      <c r="AO25" s="714"/>
      <c r="AP25" s="257"/>
      <c r="AQ25" s="714"/>
      <c r="AR25" s="257"/>
      <c r="AS25" s="714"/>
      <c r="AT25" s="257"/>
      <c r="AU25" s="473">
        <f t="shared" si="0"/>
        <v>0</v>
      </c>
      <c r="AV25" s="474">
        <f t="shared" si="1"/>
        <v>0</v>
      </c>
      <c r="AW25" s="733" t="str">
        <f t="shared" si="2"/>
        <v>OK</v>
      </c>
      <c r="AX25" s="736">
        <f>'t1'!K25-'t3'!C25-'t3'!E25-'t3'!G25-'t3'!I25-'t3'!K25+'t3'!M25+'t3'!O25+'t3'!Q25</f>
        <v>0</v>
      </c>
      <c r="AY25" s="737">
        <f>'t1'!L25-'t3'!D25-'t3'!F25-'t3'!H25-'t3'!J25-'t3'!L25+'t3'!N25+'t3'!P25+'t3'!R25</f>
        <v>0</v>
      </c>
      <c r="AZ25" s="5">
        <f>'t1'!M25</f>
        <v>0</v>
      </c>
    </row>
    <row r="26" spans="1:52" ht="12.75" customHeight="1">
      <c r="A26" s="24" t="str">
        <f>'t1'!A26</f>
        <v>CAT. B - F6</v>
      </c>
      <c r="B26" s="157" t="str">
        <f>'t1'!B26</f>
        <v>0CBF06</v>
      </c>
      <c r="C26" s="714"/>
      <c r="D26" s="257"/>
      <c r="E26" s="714"/>
      <c r="F26" s="257"/>
      <c r="G26" s="714"/>
      <c r="H26" s="257"/>
      <c r="I26" s="714"/>
      <c r="J26" s="257"/>
      <c r="K26" s="714"/>
      <c r="L26" s="257"/>
      <c r="M26" s="714"/>
      <c r="N26" s="257"/>
      <c r="O26" s="714"/>
      <c r="P26" s="257"/>
      <c r="Q26" s="714"/>
      <c r="R26" s="257"/>
      <c r="S26" s="714"/>
      <c r="T26" s="257"/>
      <c r="U26" s="714"/>
      <c r="V26" s="257"/>
      <c r="W26" s="714"/>
      <c r="X26" s="257"/>
      <c r="Y26" s="714"/>
      <c r="Z26" s="257"/>
      <c r="AA26" s="714"/>
      <c r="AB26" s="257"/>
      <c r="AC26" s="714"/>
      <c r="AD26" s="257"/>
      <c r="AE26" s="714"/>
      <c r="AF26" s="257"/>
      <c r="AG26" s="714"/>
      <c r="AH26" s="257"/>
      <c r="AI26" s="714"/>
      <c r="AJ26" s="257"/>
      <c r="AK26" s="714"/>
      <c r="AL26" s="257"/>
      <c r="AM26" s="714"/>
      <c r="AN26" s="257"/>
      <c r="AO26" s="714"/>
      <c r="AP26" s="257"/>
      <c r="AQ26" s="714"/>
      <c r="AR26" s="257"/>
      <c r="AS26" s="714"/>
      <c r="AT26" s="257"/>
      <c r="AU26" s="473">
        <f t="shared" si="0"/>
        <v>0</v>
      </c>
      <c r="AV26" s="474">
        <f t="shared" si="1"/>
        <v>0</v>
      </c>
      <c r="AW26" s="733" t="str">
        <f t="shared" si="2"/>
        <v>OK</v>
      </c>
      <c r="AX26" s="736">
        <f>'t1'!K26-'t3'!C26-'t3'!E26-'t3'!G26-'t3'!I26-'t3'!K26+'t3'!M26+'t3'!O26+'t3'!Q26</f>
        <v>0</v>
      </c>
      <c r="AY26" s="737">
        <f>'t1'!L26-'t3'!D26-'t3'!F26-'t3'!H26-'t3'!J26-'t3'!L26+'t3'!N26+'t3'!P26+'t3'!R26</f>
        <v>0</v>
      </c>
      <c r="AZ26" s="5">
        <f>'t1'!M26</f>
        <v>0</v>
      </c>
    </row>
    <row r="27" spans="1:52" ht="12.75" customHeight="1">
      <c r="A27" s="24" t="str">
        <f>'t1'!A27</f>
        <v>CAT. B - F5</v>
      </c>
      <c r="B27" s="157" t="str">
        <f>'t1'!B27</f>
        <v>0CBF05</v>
      </c>
      <c r="C27" s="714"/>
      <c r="D27" s="257"/>
      <c r="E27" s="714"/>
      <c r="F27" s="257"/>
      <c r="G27" s="714"/>
      <c r="H27" s="257"/>
      <c r="I27" s="714"/>
      <c r="J27" s="257"/>
      <c r="K27" s="714"/>
      <c r="L27" s="257"/>
      <c r="M27" s="714"/>
      <c r="N27" s="257"/>
      <c r="O27" s="714"/>
      <c r="P27" s="257"/>
      <c r="Q27" s="714"/>
      <c r="R27" s="257"/>
      <c r="S27" s="714"/>
      <c r="T27" s="257"/>
      <c r="U27" s="714"/>
      <c r="V27" s="257"/>
      <c r="W27" s="714"/>
      <c r="X27" s="257"/>
      <c r="Y27" s="714"/>
      <c r="Z27" s="257"/>
      <c r="AA27" s="714"/>
      <c r="AB27" s="257"/>
      <c r="AC27" s="714"/>
      <c r="AD27" s="257"/>
      <c r="AE27" s="714"/>
      <c r="AF27" s="257"/>
      <c r="AG27" s="714"/>
      <c r="AH27" s="257"/>
      <c r="AI27" s="714"/>
      <c r="AJ27" s="257"/>
      <c r="AK27" s="714"/>
      <c r="AL27" s="257"/>
      <c r="AM27" s="714"/>
      <c r="AN27" s="257"/>
      <c r="AO27" s="714"/>
      <c r="AP27" s="257"/>
      <c r="AQ27" s="714"/>
      <c r="AR27" s="257"/>
      <c r="AS27" s="714"/>
      <c r="AT27" s="257"/>
      <c r="AU27" s="473">
        <f t="shared" si="0"/>
        <v>0</v>
      </c>
      <c r="AV27" s="474">
        <f t="shared" si="1"/>
        <v>0</v>
      </c>
      <c r="AW27" s="733" t="str">
        <f t="shared" si="2"/>
        <v>OK</v>
      </c>
      <c r="AX27" s="736">
        <f>'t1'!K27-'t3'!C27-'t3'!E27-'t3'!G27-'t3'!I27-'t3'!K27+'t3'!M27+'t3'!O27+'t3'!Q27</f>
        <v>0</v>
      </c>
      <c r="AY27" s="737">
        <f>'t1'!L27-'t3'!D27-'t3'!F27-'t3'!H27-'t3'!J27-'t3'!L27+'t3'!N27+'t3'!P27+'t3'!R27</f>
        <v>0</v>
      </c>
      <c r="AZ27" s="5">
        <f>'t1'!M27</f>
        <v>0</v>
      </c>
    </row>
    <row r="28" spans="1:52" ht="12.75" customHeight="1">
      <c r="A28" s="24" t="str">
        <f>'t1'!A28</f>
        <v>CAT. B - F4</v>
      </c>
      <c r="B28" s="157" t="str">
        <f>'t1'!B28</f>
        <v>0CBF04</v>
      </c>
      <c r="C28" s="714"/>
      <c r="D28" s="257"/>
      <c r="E28" s="714"/>
      <c r="F28" s="257"/>
      <c r="G28" s="714"/>
      <c r="H28" s="257"/>
      <c r="I28" s="714"/>
      <c r="J28" s="257"/>
      <c r="K28" s="714"/>
      <c r="L28" s="257"/>
      <c r="M28" s="714"/>
      <c r="N28" s="257"/>
      <c r="O28" s="714"/>
      <c r="P28" s="257"/>
      <c r="Q28" s="714"/>
      <c r="R28" s="257"/>
      <c r="S28" s="714"/>
      <c r="T28" s="257"/>
      <c r="U28" s="714"/>
      <c r="V28" s="257"/>
      <c r="W28" s="714"/>
      <c r="X28" s="257"/>
      <c r="Y28" s="714"/>
      <c r="Z28" s="257"/>
      <c r="AA28" s="714"/>
      <c r="AB28" s="257"/>
      <c r="AC28" s="714"/>
      <c r="AD28" s="257"/>
      <c r="AE28" s="714"/>
      <c r="AF28" s="257"/>
      <c r="AG28" s="714"/>
      <c r="AH28" s="257"/>
      <c r="AI28" s="714"/>
      <c r="AJ28" s="257"/>
      <c r="AK28" s="714"/>
      <c r="AL28" s="257"/>
      <c r="AM28" s="714"/>
      <c r="AN28" s="257"/>
      <c r="AO28" s="714"/>
      <c r="AP28" s="257"/>
      <c r="AQ28" s="714"/>
      <c r="AR28" s="257"/>
      <c r="AS28" s="714"/>
      <c r="AT28" s="257"/>
      <c r="AU28" s="473">
        <f t="shared" si="0"/>
        <v>0</v>
      </c>
      <c r="AV28" s="474">
        <f t="shared" si="1"/>
        <v>0</v>
      </c>
      <c r="AW28" s="733" t="str">
        <f t="shared" si="2"/>
        <v>OK</v>
      </c>
      <c r="AX28" s="736">
        <f>'t1'!K28-'t3'!C28-'t3'!E28-'t3'!G28-'t3'!I28-'t3'!K28+'t3'!M28+'t3'!O28+'t3'!Q28</f>
        <v>0</v>
      </c>
      <c r="AY28" s="737">
        <f>'t1'!L28-'t3'!D28-'t3'!F28-'t3'!H28-'t3'!J28-'t3'!L28+'t3'!N28+'t3'!P28+'t3'!R28</f>
        <v>0</v>
      </c>
      <c r="AZ28" s="5">
        <f>'t1'!M28</f>
        <v>0</v>
      </c>
    </row>
    <row r="29" spans="1:52" ht="12.75" customHeight="1">
      <c r="A29" s="24" t="str">
        <f>'t1'!A29</f>
        <v>CAT. B - F3</v>
      </c>
      <c r="B29" s="157" t="str">
        <f>'t1'!B29</f>
        <v>0CBF03</v>
      </c>
      <c r="C29" s="714"/>
      <c r="D29" s="257"/>
      <c r="E29" s="714"/>
      <c r="F29" s="257"/>
      <c r="G29" s="714"/>
      <c r="H29" s="257"/>
      <c r="I29" s="714"/>
      <c r="J29" s="257"/>
      <c r="K29" s="714"/>
      <c r="L29" s="257"/>
      <c r="M29" s="714"/>
      <c r="N29" s="257"/>
      <c r="O29" s="714"/>
      <c r="P29" s="257"/>
      <c r="Q29" s="714"/>
      <c r="R29" s="257"/>
      <c r="S29" s="714"/>
      <c r="T29" s="257"/>
      <c r="U29" s="714"/>
      <c r="V29" s="257"/>
      <c r="W29" s="714"/>
      <c r="X29" s="257"/>
      <c r="Y29" s="714"/>
      <c r="Z29" s="257"/>
      <c r="AA29" s="714"/>
      <c r="AB29" s="257"/>
      <c r="AC29" s="714"/>
      <c r="AD29" s="257"/>
      <c r="AE29" s="714"/>
      <c r="AF29" s="257"/>
      <c r="AG29" s="714"/>
      <c r="AH29" s="257"/>
      <c r="AI29" s="714"/>
      <c r="AJ29" s="257"/>
      <c r="AK29" s="714"/>
      <c r="AL29" s="257"/>
      <c r="AM29" s="714"/>
      <c r="AN29" s="257"/>
      <c r="AO29" s="714"/>
      <c r="AP29" s="257"/>
      <c r="AQ29" s="714"/>
      <c r="AR29" s="257"/>
      <c r="AS29" s="714"/>
      <c r="AT29" s="257"/>
      <c r="AU29" s="473">
        <f t="shared" si="0"/>
        <v>0</v>
      </c>
      <c r="AV29" s="474">
        <f t="shared" si="1"/>
        <v>0</v>
      </c>
      <c r="AW29" s="733" t="str">
        <f t="shared" si="2"/>
        <v>OK</v>
      </c>
      <c r="AX29" s="736">
        <f>'t1'!K29-'t3'!C29-'t3'!E29-'t3'!G29-'t3'!I29-'t3'!K29+'t3'!M29+'t3'!O29+'t3'!Q29</f>
        <v>0</v>
      </c>
      <c r="AY29" s="737">
        <f>'t1'!L29-'t3'!D29-'t3'!F29-'t3'!H29-'t3'!J29-'t3'!L29+'t3'!N29+'t3'!P29+'t3'!R29</f>
        <v>0</v>
      </c>
      <c r="AZ29" s="5">
        <f>'t1'!M29</f>
        <v>0</v>
      </c>
    </row>
    <row r="30" spans="1:52" ht="12.75" customHeight="1">
      <c r="A30" s="24" t="str">
        <f>'t1'!A30</f>
        <v>CAT. B - F2</v>
      </c>
      <c r="B30" s="157" t="str">
        <f>'t1'!B30</f>
        <v>0CBF02</v>
      </c>
      <c r="C30" s="714"/>
      <c r="D30" s="257"/>
      <c r="E30" s="714"/>
      <c r="F30" s="257"/>
      <c r="G30" s="714"/>
      <c r="H30" s="257"/>
      <c r="I30" s="714"/>
      <c r="J30" s="257"/>
      <c r="K30" s="714"/>
      <c r="L30" s="257"/>
      <c r="M30" s="714"/>
      <c r="N30" s="257"/>
      <c r="O30" s="714"/>
      <c r="P30" s="257"/>
      <c r="Q30" s="714"/>
      <c r="R30" s="257"/>
      <c r="S30" s="714"/>
      <c r="T30" s="257"/>
      <c r="U30" s="714"/>
      <c r="V30" s="257"/>
      <c r="W30" s="714"/>
      <c r="X30" s="257"/>
      <c r="Y30" s="714"/>
      <c r="Z30" s="257"/>
      <c r="AA30" s="714"/>
      <c r="AB30" s="257"/>
      <c r="AC30" s="714"/>
      <c r="AD30" s="257"/>
      <c r="AE30" s="714"/>
      <c r="AF30" s="257"/>
      <c r="AG30" s="714"/>
      <c r="AH30" s="257"/>
      <c r="AI30" s="714"/>
      <c r="AJ30" s="257"/>
      <c r="AK30" s="714"/>
      <c r="AL30" s="257"/>
      <c r="AM30" s="714"/>
      <c r="AN30" s="257"/>
      <c r="AO30" s="714"/>
      <c r="AP30" s="257"/>
      <c r="AQ30" s="714"/>
      <c r="AR30" s="257"/>
      <c r="AS30" s="714"/>
      <c r="AT30" s="257"/>
      <c r="AU30" s="473">
        <f t="shared" si="0"/>
        <v>0</v>
      </c>
      <c r="AV30" s="474">
        <f t="shared" si="1"/>
        <v>0</v>
      </c>
      <c r="AW30" s="733" t="str">
        <f t="shared" si="2"/>
        <v>OK</v>
      </c>
      <c r="AX30" s="736">
        <f>'t1'!K30-'t3'!C30-'t3'!E30-'t3'!G30-'t3'!I30-'t3'!K30+'t3'!M30+'t3'!O30+'t3'!Q30</f>
        <v>0</v>
      </c>
      <c r="AY30" s="737">
        <f>'t1'!L30-'t3'!D30-'t3'!F30-'t3'!H30-'t3'!J30-'t3'!L30+'t3'!N30+'t3'!P30+'t3'!R30</f>
        <v>0</v>
      </c>
      <c r="AZ30" s="5">
        <f>'t1'!M30</f>
        <v>0</v>
      </c>
    </row>
    <row r="31" spans="1:52" ht="12.75" customHeight="1" thickBot="1">
      <c r="A31" s="24" t="str">
        <f>'t1'!A31</f>
        <v>CAT. B - F1</v>
      </c>
      <c r="B31" s="157" t="str">
        <f>'t1'!B31</f>
        <v>0CBF01</v>
      </c>
      <c r="C31" s="714"/>
      <c r="D31" s="257"/>
      <c r="E31" s="714"/>
      <c r="F31" s="257"/>
      <c r="G31" s="714"/>
      <c r="H31" s="257"/>
      <c r="I31" s="714"/>
      <c r="J31" s="257"/>
      <c r="K31" s="714"/>
      <c r="L31" s="257"/>
      <c r="M31" s="714"/>
      <c r="N31" s="257"/>
      <c r="O31" s="714"/>
      <c r="P31" s="257"/>
      <c r="Q31" s="714"/>
      <c r="R31" s="257"/>
      <c r="S31" s="714"/>
      <c r="T31" s="257"/>
      <c r="U31" s="714"/>
      <c r="V31" s="257"/>
      <c r="W31" s="714"/>
      <c r="X31" s="257"/>
      <c r="Y31" s="714"/>
      <c r="Z31" s="257"/>
      <c r="AA31" s="714"/>
      <c r="AB31" s="257"/>
      <c r="AC31" s="714"/>
      <c r="AD31" s="257"/>
      <c r="AE31" s="714"/>
      <c r="AF31" s="257"/>
      <c r="AG31" s="714"/>
      <c r="AH31" s="257"/>
      <c r="AI31" s="714"/>
      <c r="AJ31" s="257"/>
      <c r="AK31" s="714"/>
      <c r="AL31" s="257"/>
      <c r="AM31" s="714"/>
      <c r="AN31" s="257"/>
      <c r="AO31" s="714"/>
      <c r="AP31" s="257"/>
      <c r="AQ31" s="714"/>
      <c r="AR31" s="257"/>
      <c r="AS31" s="714"/>
      <c r="AT31" s="257"/>
      <c r="AU31" s="473">
        <f t="shared" si="0"/>
        <v>0</v>
      </c>
      <c r="AV31" s="474">
        <f t="shared" si="1"/>
        <v>0</v>
      </c>
      <c r="AW31" s="733" t="str">
        <f t="shared" si="2"/>
        <v>OK</v>
      </c>
      <c r="AX31" s="736">
        <f>'t1'!K31-'t3'!C31-'t3'!E31-'t3'!G31-'t3'!I31-'t3'!K31+'t3'!M31+'t3'!O31+'t3'!Q31</f>
        <v>0</v>
      </c>
      <c r="AY31" s="737">
        <f>'t1'!L31-'t3'!D31-'t3'!F31-'t3'!H31-'t3'!J31-'t3'!L31+'t3'!N31+'t3'!P31+'t3'!R31</f>
        <v>0</v>
      </c>
      <c r="AZ31" s="5">
        <f>'t1'!M31</f>
        <v>0</v>
      </c>
    </row>
    <row r="32" spans="1:51" ht="17.25" customHeight="1" thickBot="1" thickTop="1">
      <c r="A32" s="18" t="s">
        <v>77</v>
      </c>
      <c r="B32" s="159"/>
      <c r="C32" s="475">
        <f aca="true" t="shared" si="3" ref="C32:AV32">SUM(C6:C31)</f>
        <v>0</v>
      </c>
      <c r="D32" s="477">
        <f t="shared" si="3"/>
        <v>0</v>
      </c>
      <c r="E32" s="475">
        <f t="shared" si="3"/>
        <v>0</v>
      </c>
      <c r="F32" s="477">
        <f t="shared" si="3"/>
        <v>0</v>
      </c>
      <c r="G32" s="475">
        <f t="shared" si="3"/>
        <v>0</v>
      </c>
      <c r="H32" s="477">
        <f t="shared" si="3"/>
        <v>0</v>
      </c>
      <c r="I32" s="475">
        <f t="shared" si="3"/>
        <v>0</v>
      </c>
      <c r="J32" s="477">
        <f t="shared" si="3"/>
        <v>0</v>
      </c>
      <c r="K32" s="475">
        <f t="shared" si="3"/>
        <v>0</v>
      </c>
      <c r="L32" s="477">
        <f t="shared" si="3"/>
        <v>0</v>
      </c>
      <c r="M32" s="475">
        <f t="shared" si="3"/>
        <v>0</v>
      </c>
      <c r="N32" s="477">
        <f t="shared" si="3"/>
        <v>0</v>
      </c>
      <c r="O32" s="475">
        <f t="shared" si="3"/>
        <v>0</v>
      </c>
      <c r="P32" s="477">
        <f t="shared" si="3"/>
        <v>0</v>
      </c>
      <c r="Q32" s="475">
        <f t="shared" si="3"/>
        <v>0</v>
      </c>
      <c r="R32" s="477">
        <f t="shared" si="3"/>
        <v>0</v>
      </c>
      <c r="S32" s="475">
        <f t="shared" si="3"/>
        <v>0</v>
      </c>
      <c r="T32" s="477">
        <f t="shared" si="3"/>
        <v>0</v>
      </c>
      <c r="U32" s="475">
        <f t="shared" si="3"/>
        <v>0</v>
      </c>
      <c r="V32" s="477">
        <f t="shared" si="3"/>
        <v>0</v>
      </c>
      <c r="W32" s="475">
        <f t="shared" si="3"/>
        <v>0</v>
      </c>
      <c r="X32" s="477">
        <f t="shared" si="3"/>
        <v>0</v>
      </c>
      <c r="Y32" s="475">
        <f t="shared" si="3"/>
        <v>0</v>
      </c>
      <c r="Z32" s="477">
        <f t="shared" si="3"/>
        <v>0</v>
      </c>
      <c r="AA32" s="475">
        <f t="shared" si="3"/>
        <v>0</v>
      </c>
      <c r="AB32" s="477">
        <f t="shared" si="3"/>
        <v>0</v>
      </c>
      <c r="AC32" s="475">
        <f t="shared" si="3"/>
        <v>0</v>
      </c>
      <c r="AD32" s="477">
        <f t="shared" si="3"/>
        <v>0</v>
      </c>
      <c r="AE32" s="475">
        <f t="shared" si="3"/>
        <v>0</v>
      </c>
      <c r="AF32" s="477">
        <f t="shared" si="3"/>
        <v>0</v>
      </c>
      <c r="AG32" s="475">
        <f t="shared" si="3"/>
        <v>0</v>
      </c>
      <c r="AH32" s="477">
        <f t="shared" si="3"/>
        <v>0</v>
      </c>
      <c r="AI32" s="475">
        <f t="shared" si="3"/>
        <v>0</v>
      </c>
      <c r="AJ32" s="477">
        <f t="shared" si="3"/>
        <v>0</v>
      </c>
      <c r="AK32" s="475">
        <f t="shared" si="3"/>
        <v>0</v>
      </c>
      <c r="AL32" s="477">
        <f t="shared" si="3"/>
        <v>0</v>
      </c>
      <c r="AM32" s="475">
        <f t="shared" si="3"/>
        <v>0</v>
      </c>
      <c r="AN32" s="477">
        <f t="shared" si="3"/>
        <v>0</v>
      </c>
      <c r="AO32" s="475">
        <f t="shared" si="3"/>
        <v>0</v>
      </c>
      <c r="AP32" s="477">
        <f t="shared" si="3"/>
        <v>0</v>
      </c>
      <c r="AQ32" s="475">
        <f t="shared" si="3"/>
        <v>0</v>
      </c>
      <c r="AR32" s="477">
        <f t="shared" si="3"/>
        <v>0</v>
      </c>
      <c r="AS32" s="475">
        <f t="shared" si="3"/>
        <v>0</v>
      </c>
      <c r="AT32" s="477">
        <f t="shared" si="3"/>
        <v>0</v>
      </c>
      <c r="AU32" s="475">
        <f t="shared" si="3"/>
        <v>0</v>
      </c>
      <c r="AV32" s="476">
        <f t="shared" si="3"/>
        <v>0</v>
      </c>
      <c r="AW32" s="733" t="str">
        <f>IF((AU50+AV50)=(AX32+AY32),"OK","Controllare totale")</f>
        <v>OK</v>
      </c>
      <c r="AX32" s="738">
        <f>SUM(AX6:AX31)</f>
        <v>0</v>
      </c>
      <c r="AY32" s="739">
        <f>SUM(AY6:AY31)</f>
        <v>0</v>
      </c>
    </row>
  </sheetData>
  <sheetProtection password="EA98" sheet="1" formatColumns="0" selectLockedCells="1"/>
  <mergeCells count="6">
    <mergeCell ref="A1:A2"/>
    <mergeCell ref="G4:H4"/>
    <mergeCell ref="S2:Z2"/>
    <mergeCell ref="AO2:AV2"/>
    <mergeCell ref="C1:W1"/>
    <mergeCell ref="AA1:AS1"/>
  </mergeCells>
  <conditionalFormatting sqref="C6:AV31">
    <cfRule type="expression" priority="3" dxfId="3" stopIfTrue="1">
      <formula>$AZ6&gt;0</formula>
    </cfRule>
  </conditionalFormatting>
  <conditionalFormatting sqref="A6:B7">
    <cfRule type="expression" priority="2" dxfId="3" stopIfTrue="1">
      <formula>$AZ6&gt;0</formula>
    </cfRule>
  </conditionalFormatting>
  <conditionalFormatting sqref="A8:B31">
    <cfRule type="expression" priority="1" dxfId="3" stopIfTrue="1">
      <formula>$AZ8&gt;0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Foglio29"/>
  <dimension ref="A1:AW34"/>
  <sheetViews>
    <sheetView showGridLines="0" zoomScalePageLayoutView="0" workbookViewId="0" topLeftCell="A1">
      <pane xSplit="2" ySplit="7" topLeftCell="W8" activePane="bottomRight" state="frozen"/>
      <selection pane="topLeft" activeCell="A2" sqref="A2"/>
      <selection pane="topRight" activeCell="A2" sqref="A2"/>
      <selection pane="bottomLeft" activeCell="A2" sqref="A2"/>
      <selection pane="bottomRight" activeCell="AA8" sqref="AA8"/>
    </sheetView>
  </sheetViews>
  <sheetFormatPr defaultColWidth="10.66015625" defaultRowHeight="10.5"/>
  <cols>
    <col min="1" max="1" width="38.83203125" style="31" customWidth="1"/>
    <col min="2" max="2" width="8.83203125" style="35" customWidth="1"/>
    <col min="3" max="6" width="11.33203125" style="31" hidden="1" customWidth="1"/>
    <col min="7" max="10" width="10.33203125" style="31" hidden="1" customWidth="1"/>
    <col min="11" max="14" width="10.66015625" style="31" hidden="1" customWidth="1"/>
    <col min="15" max="20" width="9.33203125" style="31" hidden="1" customWidth="1"/>
    <col min="21" max="26" width="10.66015625" style="31" hidden="1" customWidth="1"/>
    <col min="27" max="30" width="11.33203125" style="31" customWidth="1"/>
    <col min="31" max="34" width="10.33203125" style="31" customWidth="1"/>
    <col min="35" max="38" width="10.66015625" style="31" customWidth="1"/>
    <col min="39" max="44" width="9.33203125" style="31" customWidth="1"/>
    <col min="45" max="46" width="10.66015625" style="31" customWidth="1"/>
    <col min="47" max="47" width="10.66015625" style="31" hidden="1" customWidth="1"/>
    <col min="48" max="16384" width="10.66015625" style="31" customWidth="1"/>
  </cols>
  <sheetData>
    <row r="1" spans="1:49" s="5" customFormat="1" ht="43.5" customHeight="1">
      <c r="A1" s="874" t="str">
        <f>'t1'!A1</f>
        <v>PRESIDENZA DEL CONSIGLIO DEI MINISTRI - anno 2019</v>
      </c>
      <c r="B1" s="874"/>
      <c r="C1" s="874"/>
      <c r="D1" s="874"/>
      <c r="E1" s="874"/>
      <c r="F1" s="874"/>
      <c r="G1" s="874"/>
      <c r="H1" s="874"/>
      <c r="I1" s="874"/>
      <c r="J1" s="874"/>
      <c r="K1" s="413"/>
      <c r="L1" s="31"/>
      <c r="M1" s="31"/>
      <c r="N1" s="31"/>
      <c r="O1" s="31"/>
      <c r="P1" s="31"/>
      <c r="Q1" s="31"/>
      <c r="R1" s="31"/>
      <c r="S1" s="31"/>
      <c r="T1" s="31"/>
      <c r="U1" s="31"/>
      <c r="V1" s="31"/>
      <c r="W1" s="31"/>
      <c r="X1" s="31"/>
      <c r="Y1" s="31"/>
      <c r="AI1" s="413"/>
      <c r="AJ1" s="31"/>
      <c r="AK1" s="31"/>
      <c r="AL1" s="31"/>
      <c r="AM1" s="31"/>
      <c r="AN1" s="31"/>
      <c r="AO1" s="31"/>
      <c r="AP1" s="31"/>
      <c r="AQ1" s="31"/>
      <c r="AR1" s="31"/>
      <c r="AS1" s="31"/>
      <c r="AT1" s="31"/>
      <c r="AU1" s="31"/>
      <c r="AV1" s="31"/>
      <c r="AW1" s="31"/>
    </row>
    <row r="2" spans="1:34" ht="30" customHeight="1" thickBot="1">
      <c r="A2" s="28"/>
      <c r="B2" s="29"/>
      <c r="C2" s="30"/>
      <c r="D2" s="30"/>
      <c r="E2" s="30"/>
      <c r="F2" s="30"/>
      <c r="G2" s="1329"/>
      <c r="H2" s="1329"/>
      <c r="I2" s="1329"/>
      <c r="J2" s="1329"/>
      <c r="AA2" s="30"/>
      <c r="AB2" s="30"/>
      <c r="AC2" s="30"/>
      <c r="AD2" s="30"/>
      <c r="AE2" s="1329"/>
      <c r="AF2" s="1329"/>
      <c r="AG2" s="1329"/>
      <c r="AH2" s="1329"/>
    </row>
    <row r="3" spans="1:46" ht="15.75" customHeight="1" thickBot="1">
      <c r="A3" s="304"/>
      <c r="B3" s="309"/>
      <c r="C3" s="310" t="s">
        <v>256</v>
      </c>
      <c r="D3" s="310"/>
      <c r="E3" s="310"/>
      <c r="F3" s="310"/>
      <c r="G3" s="310"/>
      <c r="H3" s="311"/>
      <c r="I3" s="310"/>
      <c r="J3" s="311"/>
      <c r="K3" s="311"/>
      <c r="L3" s="311"/>
      <c r="M3" s="311"/>
      <c r="N3" s="311"/>
      <c r="O3" s="311"/>
      <c r="P3" s="311"/>
      <c r="Q3" s="311"/>
      <c r="R3" s="311"/>
      <c r="S3" s="311"/>
      <c r="T3" s="311"/>
      <c r="U3" s="311"/>
      <c r="V3" s="311"/>
      <c r="AA3" s="310" t="s">
        <v>256</v>
      </c>
      <c r="AB3" s="310"/>
      <c r="AC3" s="310"/>
      <c r="AD3" s="310"/>
      <c r="AE3" s="310"/>
      <c r="AF3" s="311"/>
      <c r="AG3" s="310"/>
      <c r="AH3" s="311"/>
      <c r="AI3" s="311"/>
      <c r="AJ3" s="311"/>
      <c r="AK3" s="311"/>
      <c r="AL3" s="311"/>
      <c r="AM3" s="311"/>
      <c r="AN3" s="311"/>
      <c r="AO3" s="311"/>
      <c r="AP3" s="311"/>
      <c r="AQ3" s="311"/>
      <c r="AR3" s="311"/>
      <c r="AS3" s="311"/>
      <c r="AT3" s="311"/>
    </row>
    <row r="4" spans="1:46" ht="37.5" customHeight="1" thickTop="1">
      <c r="A4" s="32" t="s">
        <v>147</v>
      </c>
      <c r="B4" s="33" t="s">
        <v>74</v>
      </c>
      <c r="C4" s="500" t="s">
        <v>79</v>
      </c>
      <c r="D4" s="501"/>
      <c r="E4" s="1374" t="s">
        <v>377</v>
      </c>
      <c r="F4" s="1375"/>
      <c r="G4" s="1376" t="s">
        <v>400</v>
      </c>
      <c r="H4" s="1352"/>
      <c r="I4" s="1376" t="s">
        <v>376</v>
      </c>
      <c r="J4" s="1352"/>
      <c r="K4" s="1371" t="s">
        <v>375</v>
      </c>
      <c r="L4" s="1352"/>
      <c r="M4" s="1370" t="s">
        <v>374</v>
      </c>
      <c r="N4" s="1352"/>
      <c r="O4" s="1370" t="s">
        <v>349</v>
      </c>
      <c r="P4" s="1352"/>
      <c r="Q4" s="1370" t="s">
        <v>190</v>
      </c>
      <c r="R4" s="1352"/>
      <c r="S4" s="1370" t="s">
        <v>62</v>
      </c>
      <c r="T4" s="1352"/>
      <c r="U4" s="412" t="s">
        <v>77</v>
      </c>
      <c r="V4" s="411"/>
      <c r="AA4" s="500" t="s">
        <v>79</v>
      </c>
      <c r="AB4" s="501"/>
      <c r="AC4" s="1374" t="s">
        <v>377</v>
      </c>
      <c r="AD4" s="1375"/>
      <c r="AE4" s="1376" t="s">
        <v>400</v>
      </c>
      <c r="AF4" s="1352"/>
      <c r="AG4" s="1376" t="s">
        <v>376</v>
      </c>
      <c r="AH4" s="1352"/>
      <c r="AI4" s="1371" t="s">
        <v>375</v>
      </c>
      <c r="AJ4" s="1352"/>
      <c r="AK4" s="1370" t="s">
        <v>374</v>
      </c>
      <c r="AL4" s="1352"/>
      <c r="AM4" s="1370" t="s">
        <v>349</v>
      </c>
      <c r="AN4" s="1352"/>
      <c r="AO4" s="1370" t="s">
        <v>190</v>
      </c>
      <c r="AP4" s="1352"/>
      <c r="AQ4" s="1370" t="s">
        <v>62</v>
      </c>
      <c r="AR4" s="1352"/>
      <c r="AS4" s="412" t="s">
        <v>77</v>
      </c>
      <c r="AT4" s="411"/>
    </row>
    <row r="5" spans="1:46" ht="11.25">
      <c r="A5" s="32"/>
      <c r="B5" s="33"/>
      <c r="C5" s="1372" t="s">
        <v>291</v>
      </c>
      <c r="D5" s="1373"/>
      <c r="E5" s="1372" t="s">
        <v>378</v>
      </c>
      <c r="F5" s="1373"/>
      <c r="G5" s="1372" t="s">
        <v>399</v>
      </c>
      <c r="H5" s="1373"/>
      <c r="I5" s="1372" t="s">
        <v>379</v>
      </c>
      <c r="J5" s="1373"/>
      <c r="K5" s="1372" t="s">
        <v>380</v>
      </c>
      <c r="L5" s="1373"/>
      <c r="M5" s="1368" t="s">
        <v>381</v>
      </c>
      <c r="N5" s="1369"/>
      <c r="O5" s="1368" t="s">
        <v>292</v>
      </c>
      <c r="P5" s="1369"/>
      <c r="Q5" s="1368" t="s">
        <v>293</v>
      </c>
      <c r="R5" s="1369"/>
      <c r="S5" s="1368" t="s">
        <v>317</v>
      </c>
      <c r="T5" s="1369"/>
      <c r="U5" s="414"/>
      <c r="V5" s="481"/>
      <c r="AA5" s="1372" t="s">
        <v>291</v>
      </c>
      <c r="AB5" s="1373"/>
      <c r="AC5" s="1372" t="s">
        <v>378</v>
      </c>
      <c r="AD5" s="1373"/>
      <c r="AE5" s="1372" t="s">
        <v>399</v>
      </c>
      <c r="AF5" s="1373"/>
      <c r="AG5" s="1372" t="s">
        <v>379</v>
      </c>
      <c r="AH5" s="1373"/>
      <c r="AI5" s="1372" t="s">
        <v>380</v>
      </c>
      <c r="AJ5" s="1373"/>
      <c r="AK5" s="1368" t="s">
        <v>381</v>
      </c>
      <c r="AL5" s="1369"/>
      <c r="AM5" s="1368" t="s">
        <v>292</v>
      </c>
      <c r="AN5" s="1369"/>
      <c r="AO5" s="1368" t="s">
        <v>293</v>
      </c>
      <c r="AP5" s="1369"/>
      <c r="AQ5" s="1368" t="s">
        <v>317</v>
      </c>
      <c r="AR5" s="1369"/>
      <c r="AS5" s="414"/>
      <c r="AT5" s="481"/>
    </row>
    <row r="6" spans="1:46" ht="12" customHeight="1">
      <c r="A6" s="32"/>
      <c r="B6" s="33"/>
      <c r="C6" s="286" t="s">
        <v>75</v>
      </c>
      <c r="D6" s="415" t="s">
        <v>76</v>
      </c>
      <c r="E6" s="286" t="s">
        <v>75</v>
      </c>
      <c r="F6" s="415" t="s">
        <v>76</v>
      </c>
      <c r="G6" s="286" t="s">
        <v>75</v>
      </c>
      <c r="H6" s="415" t="s">
        <v>76</v>
      </c>
      <c r="I6" s="286" t="s">
        <v>75</v>
      </c>
      <c r="J6" s="415" t="s">
        <v>76</v>
      </c>
      <c r="K6" s="286" t="s">
        <v>75</v>
      </c>
      <c r="L6" s="415" t="s">
        <v>76</v>
      </c>
      <c r="M6" s="286" t="s">
        <v>75</v>
      </c>
      <c r="N6" s="415" t="s">
        <v>76</v>
      </c>
      <c r="O6" s="286" t="s">
        <v>75</v>
      </c>
      <c r="P6" s="648" t="s">
        <v>76</v>
      </c>
      <c r="Q6" s="286" t="s">
        <v>75</v>
      </c>
      <c r="R6" s="648" t="s">
        <v>76</v>
      </c>
      <c r="S6" s="286" t="s">
        <v>75</v>
      </c>
      <c r="T6" s="644" t="s">
        <v>76</v>
      </c>
      <c r="U6" s="286" t="s">
        <v>75</v>
      </c>
      <c r="V6" s="415" t="s">
        <v>76</v>
      </c>
      <c r="AA6" s="286" t="s">
        <v>75</v>
      </c>
      <c r="AB6" s="415" t="s">
        <v>76</v>
      </c>
      <c r="AC6" s="286" t="s">
        <v>75</v>
      </c>
      <c r="AD6" s="415" t="s">
        <v>76</v>
      </c>
      <c r="AE6" s="286" t="s">
        <v>75</v>
      </c>
      <c r="AF6" s="415" t="s">
        <v>76</v>
      </c>
      <c r="AG6" s="286" t="s">
        <v>75</v>
      </c>
      <c r="AH6" s="415" t="s">
        <v>76</v>
      </c>
      <c r="AI6" s="286" t="s">
        <v>75</v>
      </c>
      <c r="AJ6" s="415" t="s">
        <v>76</v>
      </c>
      <c r="AK6" s="286" t="s">
        <v>75</v>
      </c>
      <c r="AL6" s="415" t="s">
        <v>76</v>
      </c>
      <c r="AM6" s="286" t="s">
        <v>75</v>
      </c>
      <c r="AN6" s="648" t="s">
        <v>76</v>
      </c>
      <c r="AO6" s="286" t="s">
        <v>75</v>
      </c>
      <c r="AP6" s="648" t="s">
        <v>76</v>
      </c>
      <c r="AQ6" s="286" t="s">
        <v>75</v>
      </c>
      <c r="AR6" s="644" t="s">
        <v>76</v>
      </c>
      <c r="AS6" s="286" t="s">
        <v>75</v>
      </c>
      <c r="AT6" s="415" t="s">
        <v>76</v>
      </c>
    </row>
    <row r="7" spans="1:46" s="298" customFormat="1" ht="9" thickBot="1">
      <c r="A7" s="867" t="s">
        <v>665</v>
      </c>
      <c r="B7" s="489"/>
      <c r="C7" s="296" t="s">
        <v>80</v>
      </c>
      <c r="D7" s="297" t="s">
        <v>80</v>
      </c>
      <c r="E7" s="296" t="s">
        <v>80</v>
      </c>
      <c r="F7" s="297" t="s">
        <v>80</v>
      </c>
      <c r="G7" s="296" t="s">
        <v>80</v>
      </c>
      <c r="H7" s="297" t="s">
        <v>80</v>
      </c>
      <c r="I7" s="296" t="s">
        <v>80</v>
      </c>
      <c r="J7" s="297" t="s">
        <v>80</v>
      </c>
      <c r="K7" s="296" t="s">
        <v>80</v>
      </c>
      <c r="L7" s="297" t="s">
        <v>80</v>
      </c>
      <c r="M7" s="296" t="s">
        <v>80</v>
      </c>
      <c r="N7" s="297" t="s">
        <v>80</v>
      </c>
      <c r="O7" s="296" t="s">
        <v>80</v>
      </c>
      <c r="P7" s="649" t="s">
        <v>80</v>
      </c>
      <c r="Q7" s="296" t="s">
        <v>80</v>
      </c>
      <c r="R7" s="649" t="s">
        <v>80</v>
      </c>
      <c r="S7" s="296" t="s">
        <v>80</v>
      </c>
      <c r="T7" s="649" t="s">
        <v>80</v>
      </c>
      <c r="U7" s="654" t="s">
        <v>80</v>
      </c>
      <c r="V7" s="554" t="s">
        <v>80</v>
      </c>
      <c r="AA7" s="296" t="s">
        <v>80</v>
      </c>
      <c r="AB7" s="297" t="s">
        <v>80</v>
      </c>
      <c r="AC7" s="296" t="s">
        <v>80</v>
      </c>
      <c r="AD7" s="297" t="s">
        <v>80</v>
      </c>
      <c r="AE7" s="296" t="s">
        <v>80</v>
      </c>
      <c r="AF7" s="297" t="s">
        <v>80</v>
      </c>
      <c r="AG7" s="296" t="s">
        <v>80</v>
      </c>
      <c r="AH7" s="297" t="s">
        <v>80</v>
      </c>
      <c r="AI7" s="296" t="s">
        <v>80</v>
      </c>
      <c r="AJ7" s="297" t="s">
        <v>80</v>
      </c>
      <c r="AK7" s="296" t="s">
        <v>80</v>
      </c>
      <c r="AL7" s="297" t="s">
        <v>80</v>
      </c>
      <c r="AM7" s="296" t="s">
        <v>80</v>
      </c>
      <c r="AN7" s="649" t="s">
        <v>80</v>
      </c>
      <c r="AO7" s="296" t="s">
        <v>80</v>
      </c>
      <c r="AP7" s="649" t="s">
        <v>80</v>
      </c>
      <c r="AQ7" s="296" t="s">
        <v>80</v>
      </c>
      <c r="AR7" s="649" t="s">
        <v>80</v>
      </c>
      <c r="AS7" s="654" t="s">
        <v>80</v>
      </c>
      <c r="AT7" s="554" t="s">
        <v>80</v>
      </c>
    </row>
    <row r="8" spans="1:47" ht="12.75" customHeight="1" thickTop="1">
      <c r="A8" s="25" t="str">
        <f>'t1'!A6</f>
        <v>CONSIGLIERE</v>
      </c>
      <c r="B8" s="237" t="str">
        <f>'t1'!B6</f>
        <v>0D0CON</v>
      </c>
      <c r="C8" s="881">
        <f aca="true" t="shared" si="0" ref="C8:R9">ROUND(AA8,0)</f>
        <v>0</v>
      </c>
      <c r="D8" s="882">
        <f t="shared" si="0"/>
        <v>0</v>
      </c>
      <c r="E8" s="881">
        <f t="shared" si="0"/>
        <v>0</v>
      </c>
      <c r="F8" s="882">
        <f t="shared" si="0"/>
        <v>0</v>
      </c>
      <c r="G8" s="881">
        <f t="shared" si="0"/>
        <v>0</v>
      </c>
      <c r="H8" s="882">
        <f t="shared" si="0"/>
        <v>0</v>
      </c>
      <c r="I8" s="881">
        <f t="shared" si="0"/>
        <v>0</v>
      </c>
      <c r="J8" s="882">
        <f t="shared" si="0"/>
        <v>0</v>
      </c>
      <c r="K8" s="881">
        <f t="shared" si="0"/>
        <v>0</v>
      </c>
      <c r="L8" s="882">
        <f t="shared" si="0"/>
        <v>0</v>
      </c>
      <c r="M8" s="881">
        <f t="shared" si="0"/>
        <v>0</v>
      </c>
      <c r="N8" s="882">
        <f t="shared" si="0"/>
        <v>0</v>
      </c>
      <c r="O8" s="883">
        <f t="shared" si="0"/>
        <v>0</v>
      </c>
      <c r="P8" s="884">
        <f t="shared" si="0"/>
        <v>0</v>
      </c>
      <c r="Q8" s="883">
        <f t="shared" si="0"/>
        <v>0</v>
      </c>
      <c r="R8" s="884">
        <f t="shared" si="0"/>
        <v>0</v>
      </c>
      <c r="S8" s="883">
        <f aca="true" t="shared" si="1" ref="M8:T9">ROUND(AQ8,0)</f>
        <v>0</v>
      </c>
      <c r="T8" s="885">
        <f t="shared" si="1"/>
        <v>0</v>
      </c>
      <c r="U8" s="655">
        <f>SUM(C8,E8,G8,I8,K8,M8,O8,Q8,S8)</f>
        <v>0</v>
      </c>
      <c r="V8" s="656">
        <f>SUM(D8,F8,H8,J8,L8,N8,P8,R8,T8)</f>
        <v>0</v>
      </c>
      <c r="W8" s="31">
        <f>'t1'!M6</f>
        <v>0</v>
      </c>
      <c r="AA8" s="282"/>
      <c r="AB8" s="283"/>
      <c r="AC8" s="282"/>
      <c r="AD8" s="283"/>
      <c r="AE8" s="282"/>
      <c r="AF8" s="283"/>
      <c r="AG8" s="282"/>
      <c r="AH8" s="283"/>
      <c r="AI8" s="282"/>
      <c r="AJ8" s="283"/>
      <c r="AK8" s="282"/>
      <c r="AL8" s="283"/>
      <c r="AM8" s="653"/>
      <c r="AN8" s="650"/>
      <c r="AO8" s="653"/>
      <c r="AP8" s="650"/>
      <c r="AQ8" s="653"/>
      <c r="AR8" s="645"/>
      <c r="AS8" s="655">
        <f>SUM(AA8,AC8,AE8,AG8,AI8,AK8,AM8,AO8,AQ8)</f>
        <v>0</v>
      </c>
      <c r="AT8" s="656">
        <f>SUM(AB8,AD8,AF8,AH8,AJ8,AL8,AN8,AP8,AR8)</f>
        <v>0</v>
      </c>
      <c r="AU8" s="31">
        <f>'t1'!AR6</f>
        <v>0</v>
      </c>
    </row>
    <row r="9" spans="1:47" ht="12.75" customHeight="1">
      <c r="A9" s="158" t="str">
        <f>'t1'!A7</f>
        <v>DIRIGENTE I FASCIA</v>
      </c>
      <c r="B9" s="230" t="str">
        <f>'t1'!B7</f>
        <v>0D0077</v>
      </c>
      <c r="C9" s="886">
        <f t="shared" si="0"/>
        <v>0</v>
      </c>
      <c r="D9" s="887">
        <f t="shared" si="0"/>
        <v>0</v>
      </c>
      <c r="E9" s="886">
        <f t="shared" si="0"/>
        <v>0</v>
      </c>
      <c r="F9" s="887">
        <f t="shared" si="0"/>
        <v>0</v>
      </c>
      <c r="G9" s="886">
        <f t="shared" si="0"/>
        <v>0</v>
      </c>
      <c r="H9" s="887">
        <f t="shared" si="0"/>
        <v>0</v>
      </c>
      <c r="I9" s="886">
        <f t="shared" si="0"/>
        <v>0</v>
      </c>
      <c r="J9" s="887">
        <f t="shared" si="0"/>
        <v>0</v>
      </c>
      <c r="K9" s="886">
        <f t="shared" si="0"/>
        <v>0</v>
      </c>
      <c r="L9" s="887">
        <f t="shared" si="0"/>
        <v>0</v>
      </c>
      <c r="M9" s="886">
        <f t="shared" si="1"/>
        <v>0</v>
      </c>
      <c r="N9" s="887">
        <f t="shared" si="1"/>
        <v>0</v>
      </c>
      <c r="O9" s="886">
        <f t="shared" si="1"/>
        <v>0</v>
      </c>
      <c r="P9" s="888">
        <f t="shared" si="1"/>
        <v>0</v>
      </c>
      <c r="Q9" s="886">
        <f t="shared" si="1"/>
        <v>0</v>
      </c>
      <c r="R9" s="888">
        <f t="shared" si="1"/>
        <v>0</v>
      </c>
      <c r="S9" s="886">
        <f t="shared" si="1"/>
        <v>0</v>
      </c>
      <c r="T9" s="889">
        <f t="shared" si="1"/>
        <v>0</v>
      </c>
      <c r="U9" s="553">
        <f>SUM(C9,E9,G9,I9,K9,M9,O9,Q9,S9)</f>
        <v>0</v>
      </c>
      <c r="V9" s="555">
        <f>SUM(D9,F9,H9,J9,L9,N9,P9,R9,T9)</f>
        <v>0</v>
      </c>
      <c r="W9" s="31">
        <f>'t1'!M7</f>
        <v>0</v>
      </c>
      <c r="AA9" s="284"/>
      <c r="AB9" s="285"/>
      <c r="AC9" s="284"/>
      <c r="AD9" s="285"/>
      <c r="AE9" s="284"/>
      <c r="AF9" s="285"/>
      <c r="AG9" s="284"/>
      <c r="AH9" s="285"/>
      <c r="AI9" s="284"/>
      <c r="AJ9" s="285"/>
      <c r="AK9" s="284"/>
      <c r="AL9" s="285"/>
      <c r="AM9" s="284"/>
      <c r="AN9" s="651"/>
      <c r="AO9" s="284"/>
      <c r="AP9" s="651"/>
      <c r="AQ9" s="284"/>
      <c r="AR9" s="646"/>
      <c r="AS9" s="553">
        <f>SUM(AA9,AC9,AE9,AG9,AI9,AK9,AM9,AO9,AQ9)</f>
        <v>0</v>
      </c>
      <c r="AT9" s="555">
        <f>SUM(AB9,AD9,AF9,AH9,AJ9,AL9,AN9,AP9,AR9)</f>
        <v>0</v>
      </c>
      <c r="AU9" s="31">
        <f>'t1'!AR7</f>
        <v>0</v>
      </c>
    </row>
    <row r="10" spans="1:47" ht="12.75" customHeight="1">
      <c r="A10" s="158" t="str">
        <f>'t1'!A8</f>
        <v>DIRIGENTE I FASCIA A TEMPO DETERM.</v>
      </c>
      <c r="B10" s="230" t="str">
        <f>'t1'!B8</f>
        <v>0D0078</v>
      </c>
      <c r="C10" s="886">
        <f aca="true" t="shared" si="2" ref="C10:C33">ROUND(AA10,0)</f>
        <v>0</v>
      </c>
      <c r="D10" s="887">
        <f aca="true" t="shared" si="3" ref="D10:D33">ROUND(AB10,0)</f>
        <v>0</v>
      </c>
      <c r="E10" s="886">
        <f aca="true" t="shared" si="4" ref="E10:E33">ROUND(AC10,0)</f>
        <v>0</v>
      </c>
      <c r="F10" s="887">
        <f aca="true" t="shared" si="5" ref="F10:F33">ROUND(AD10,0)</f>
        <v>0</v>
      </c>
      <c r="G10" s="886">
        <f aca="true" t="shared" si="6" ref="G10:G33">ROUND(AE10,0)</f>
        <v>0</v>
      </c>
      <c r="H10" s="887">
        <f aca="true" t="shared" si="7" ref="H10:H33">ROUND(AF10,0)</f>
        <v>0</v>
      </c>
      <c r="I10" s="886">
        <f aca="true" t="shared" si="8" ref="I10:I33">ROUND(AG10,0)</f>
        <v>0</v>
      </c>
      <c r="J10" s="887">
        <f aca="true" t="shared" si="9" ref="J10:J33">ROUND(AH10,0)</f>
        <v>0</v>
      </c>
      <c r="K10" s="886">
        <f aca="true" t="shared" si="10" ref="K10:K33">ROUND(AI10,0)</f>
        <v>0</v>
      </c>
      <c r="L10" s="887">
        <f aca="true" t="shared" si="11" ref="L10:L33">ROUND(AJ10,0)</f>
        <v>0</v>
      </c>
      <c r="M10" s="886">
        <f aca="true" t="shared" si="12" ref="M10:M33">ROUND(AK10,0)</f>
        <v>0</v>
      </c>
      <c r="N10" s="887">
        <f aca="true" t="shared" si="13" ref="N10:N33">ROUND(AL10,0)</f>
        <v>0</v>
      </c>
      <c r="O10" s="886">
        <f aca="true" t="shared" si="14" ref="O10:O33">ROUND(AM10,0)</f>
        <v>0</v>
      </c>
      <c r="P10" s="888">
        <f aca="true" t="shared" si="15" ref="P10:P33">ROUND(AN10,0)</f>
        <v>0</v>
      </c>
      <c r="Q10" s="886">
        <f aca="true" t="shared" si="16" ref="Q10:Q33">ROUND(AO10,0)</f>
        <v>0</v>
      </c>
      <c r="R10" s="888">
        <f aca="true" t="shared" si="17" ref="R10:R33">ROUND(AP10,0)</f>
        <v>0</v>
      </c>
      <c r="S10" s="886">
        <f aca="true" t="shared" si="18" ref="S10:S33">ROUND(AQ10,0)</f>
        <v>0</v>
      </c>
      <c r="T10" s="889">
        <f aca="true" t="shared" si="19" ref="T10:T33">ROUND(AR10,0)</f>
        <v>0</v>
      </c>
      <c r="U10" s="553">
        <f aca="true" t="shared" si="20" ref="U10:U33">SUM(C10,E10,G10,I10,K10,M10,O10,Q10,S10)</f>
        <v>0</v>
      </c>
      <c r="V10" s="555">
        <f aca="true" t="shared" si="21" ref="V10:V33">SUM(D10,F10,H10,J10,L10,N10,P10,R10,T10)</f>
        <v>0</v>
      </c>
      <c r="W10" s="31">
        <f>'t1'!M8</f>
        <v>0</v>
      </c>
      <c r="AA10" s="284"/>
      <c r="AB10" s="285"/>
      <c r="AC10" s="284"/>
      <c r="AD10" s="285"/>
      <c r="AE10" s="284"/>
      <c r="AF10" s="285"/>
      <c r="AG10" s="284"/>
      <c r="AH10" s="285"/>
      <c r="AI10" s="284"/>
      <c r="AJ10" s="285"/>
      <c r="AK10" s="284"/>
      <c r="AL10" s="285"/>
      <c r="AM10" s="284"/>
      <c r="AN10" s="651"/>
      <c r="AO10" s="284"/>
      <c r="AP10" s="651"/>
      <c r="AQ10" s="284"/>
      <c r="AR10" s="646"/>
      <c r="AS10" s="553">
        <f aca="true" t="shared" si="22" ref="AS10:AS33">SUM(AA10,AC10,AE10,AG10,AI10,AK10,AM10,AO10,AQ10)</f>
        <v>0</v>
      </c>
      <c r="AT10" s="555">
        <f aca="true" t="shared" si="23" ref="AT10:AT33">SUM(AB10,AD10,AF10,AH10,AJ10,AL10,AN10,AP10,AR10)</f>
        <v>0</v>
      </c>
      <c r="AU10" s="31">
        <f>'t1'!AR8</f>
        <v>0</v>
      </c>
    </row>
    <row r="11" spans="1:47" ht="12.75" customHeight="1">
      <c r="A11" s="158" t="str">
        <f>'t1'!A9</f>
        <v>REFERENDARIO</v>
      </c>
      <c r="B11" s="230" t="str">
        <f>'t1'!B9</f>
        <v>0D0376</v>
      </c>
      <c r="C11" s="886">
        <f t="shared" si="2"/>
        <v>0</v>
      </c>
      <c r="D11" s="887">
        <f t="shared" si="3"/>
        <v>0</v>
      </c>
      <c r="E11" s="886">
        <f t="shared" si="4"/>
        <v>0</v>
      </c>
      <c r="F11" s="887">
        <f t="shared" si="5"/>
        <v>0</v>
      </c>
      <c r="G11" s="886">
        <f t="shared" si="6"/>
        <v>0</v>
      </c>
      <c r="H11" s="887">
        <f t="shared" si="7"/>
        <v>0</v>
      </c>
      <c r="I11" s="886">
        <f t="shared" si="8"/>
        <v>0</v>
      </c>
      <c r="J11" s="887">
        <f t="shared" si="9"/>
        <v>0</v>
      </c>
      <c r="K11" s="886">
        <f t="shared" si="10"/>
        <v>0</v>
      </c>
      <c r="L11" s="887">
        <f t="shared" si="11"/>
        <v>0</v>
      </c>
      <c r="M11" s="886">
        <f t="shared" si="12"/>
        <v>0</v>
      </c>
      <c r="N11" s="887">
        <f t="shared" si="13"/>
        <v>0</v>
      </c>
      <c r="O11" s="886">
        <f t="shared" si="14"/>
        <v>0</v>
      </c>
      <c r="P11" s="888">
        <f t="shared" si="15"/>
        <v>0</v>
      </c>
      <c r="Q11" s="886">
        <f t="shared" si="16"/>
        <v>0</v>
      </c>
      <c r="R11" s="888">
        <f t="shared" si="17"/>
        <v>0</v>
      </c>
      <c r="S11" s="886">
        <f t="shared" si="18"/>
        <v>0</v>
      </c>
      <c r="T11" s="889">
        <f t="shared" si="19"/>
        <v>0</v>
      </c>
      <c r="U11" s="553">
        <f t="shared" si="20"/>
        <v>0</v>
      </c>
      <c r="V11" s="555">
        <f t="shared" si="21"/>
        <v>0</v>
      </c>
      <c r="W11" s="31">
        <f>'t1'!M9</f>
        <v>0</v>
      </c>
      <c r="AA11" s="284"/>
      <c r="AB11" s="285"/>
      <c r="AC11" s="284"/>
      <c r="AD11" s="285"/>
      <c r="AE11" s="284"/>
      <c r="AF11" s="285"/>
      <c r="AG11" s="284"/>
      <c r="AH11" s="285"/>
      <c r="AI11" s="284"/>
      <c r="AJ11" s="285"/>
      <c r="AK11" s="284"/>
      <c r="AL11" s="285"/>
      <c r="AM11" s="284"/>
      <c r="AN11" s="651"/>
      <c r="AO11" s="284"/>
      <c r="AP11" s="651"/>
      <c r="AQ11" s="284"/>
      <c r="AR11" s="646"/>
      <c r="AS11" s="553">
        <f t="shared" si="22"/>
        <v>0</v>
      </c>
      <c r="AT11" s="555">
        <f t="shared" si="23"/>
        <v>0</v>
      </c>
      <c r="AU11" s="31">
        <f>'t1'!AR9</f>
        <v>0</v>
      </c>
    </row>
    <row r="12" spans="1:47" ht="12.75" customHeight="1">
      <c r="A12" s="158" t="str">
        <f>'t1'!A10</f>
        <v>DIRIGENTE II FASCIA</v>
      </c>
      <c r="B12" s="230" t="str">
        <f>'t1'!B10</f>
        <v>0D0079</v>
      </c>
      <c r="C12" s="886">
        <f t="shared" si="2"/>
        <v>0</v>
      </c>
      <c r="D12" s="887">
        <f t="shared" si="3"/>
        <v>0</v>
      </c>
      <c r="E12" s="886">
        <f t="shared" si="4"/>
        <v>0</v>
      </c>
      <c r="F12" s="887">
        <f t="shared" si="5"/>
        <v>0</v>
      </c>
      <c r="G12" s="886">
        <f t="shared" si="6"/>
        <v>0</v>
      </c>
      <c r="H12" s="887">
        <f t="shared" si="7"/>
        <v>0</v>
      </c>
      <c r="I12" s="886">
        <f t="shared" si="8"/>
        <v>0</v>
      </c>
      <c r="J12" s="887">
        <f t="shared" si="9"/>
        <v>0</v>
      </c>
      <c r="K12" s="886">
        <f t="shared" si="10"/>
        <v>0</v>
      </c>
      <c r="L12" s="887">
        <f t="shared" si="11"/>
        <v>0</v>
      </c>
      <c r="M12" s="886">
        <f t="shared" si="12"/>
        <v>0</v>
      </c>
      <c r="N12" s="887">
        <f t="shared" si="13"/>
        <v>0</v>
      </c>
      <c r="O12" s="886">
        <f t="shared" si="14"/>
        <v>0</v>
      </c>
      <c r="P12" s="888">
        <f t="shared" si="15"/>
        <v>0</v>
      </c>
      <c r="Q12" s="886">
        <f t="shared" si="16"/>
        <v>0</v>
      </c>
      <c r="R12" s="888">
        <f t="shared" si="17"/>
        <v>0</v>
      </c>
      <c r="S12" s="886">
        <f t="shared" si="18"/>
        <v>0</v>
      </c>
      <c r="T12" s="889">
        <f t="shared" si="19"/>
        <v>0</v>
      </c>
      <c r="U12" s="553">
        <f t="shared" si="20"/>
        <v>0</v>
      </c>
      <c r="V12" s="555">
        <f t="shared" si="21"/>
        <v>0</v>
      </c>
      <c r="W12" s="31">
        <f>'t1'!M10</f>
        <v>0</v>
      </c>
      <c r="AA12" s="284"/>
      <c r="AB12" s="285"/>
      <c r="AC12" s="284"/>
      <c r="AD12" s="285"/>
      <c r="AE12" s="284"/>
      <c r="AF12" s="285"/>
      <c r="AG12" s="284"/>
      <c r="AH12" s="285"/>
      <c r="AI12" s="284"/>
      <c r="AJ12" s="285"/>
      <c r="AK12" s="284"/>
      <c r="AL12" s="285"/>
      <c r="AM12" s="284"/>
      <c r="AN12" s="651"/>
      <c r="AO12" s="284"/>
      <c r="AP12" s="651"/>
      <c r="AQ12" s="284"/>
      <c r="AR12" s="646"/>
      <c r="AS12" s="553">
        <f t="shared" si="22"/>
        <v>0</v>
      </c>
      <c r="AT12" s="555">
        <f t="shared" si="23"/>
        <v>0</v>
      </c>
      <c r="AU12" s="31">
        <f>'t1'!AR10</f>
        <v>0</v>
      </c>
    </row>
    <row r="13" spans="1:47" ht="12.75" customHeight="1">
      <c r="A13" s="158" t="str">
        <f>'t1'!A11</f>
        <v>DIRIGENTE II FASCIA A TEMPO DETERM.</v>
      </c>
      <c r="B13" s="230" t="str">
        <f>'t1'!B11</f>
        <v>0D0080</v>
      </c>
      <c r="C13" s="886">
        <f t="shared" si="2"/>
        <v>0</v>
      </c>
      <c r="D13" s="887">
        <f t="shared" si="3"/>
        <v>0</v>
      </c>
      <c r="E13" s="886">
        <f t="shared" si="4"/>
        <v>0</v>
      </c>
      <c r="F13" s="887">
        <f t="shared" si="5"/>
        <v>0</v>
      </c>
      <c r="G13" s="886">
        <f t="shared" si="6"/>
        <v>0</v>
      </c>
      <c r="H13" s="887">
        <f t="shared" si="7"/>
        <v>0</v>
      </c>
      <c r="I13" s="886">
        <f t="shared" si="8"/>
        <v>0</v>
      </c>
      <c r="J13" s="887">
        <f t="shared" si="9"/>
        <v>0</v>
      </c>
      <c r="K13" s="886">
        <f t="shared" si="10"/>
        <v>0</v>
      </c>
      <c r="L13" s="887">
        <f t="shared" si="11"/>
        <v>0</v>
      </c>
      <c r="M13" s="886">
        <f t="shared" si="12"/>
        <v>0</v>
      </c>
      <c r="N13" s="887">
        <f t="shared" si="13"/>
        <v>0</v>
      </c>
      <c r="O13" s="886">
        <f t="shared" si="14"/>
        <v>0</v>
      </c>
      <c r="P13" s="888">
        <f t="shared" si="15"/>
        <v>0</v>
      </c>
      <c r="Q13" s="886">
        <f t="shared" si="16"/>
        <v>0</v>
      </c>
      <c r="R13" s="888">
        <f t="shared" si="17"/>
        <v>0</v>
      </c>
      <c r="S13" s="886">
        <f t="shared" si="18"/>
        <v>0</v>
      </c>
      <c r="T13" s="889">
        <f t="shared" si="19"/>
        <v>0</v>
      </c>
      <c r="U13" s="553">
        <f t="shared" si="20"/>
        <v>0</v>
      </c>
      <c r="V13" s="555">
        <f t="shared" si="21"/>
        <v>0</v>
      </c>
      <c r="W13" s="31">
        <f>'t1'!M11</f>
        <v>0</v>
      </c>
      <c r="AA13" s="284"/>
      <c r="AB13" s="285"/>
      <c r="AC13" s="284"/>
      <c r="AD13" s="285"/>
      <c r="AE13" s="284"/>
      <c r="AF13" s="285"/>
      <c r="AG13" s="284"/>
      <c r="AH13" s="285"/>
      <c r="AI13" s="284"/>
      <c r="AJ13" s="285"/>
      <c r="AK13" s="284"/>
      <c r="AL13" s="285"/>
      <c r="AM13" s="284"/>
      <c r="AN13" s="651"/>
      <c r="AO13" s="284"/>
      <c r="AP13" s="651"/>
      <c r="AQ13" s="284"/>
      <c r="AR13" s="646"/>
      <c r="AS13" s="553">
        <f t="shared" si="22"/>
        <v>0</v>
      </c>
      <c r="AT13" s="555">
        <f t="shared" si="23"/>
        <v>0</v>
      </c>
      <c r="AU13" s="31">
        <f>'t1'!AR11</f>
        <v>0</v>
      </c>
    </row>
    <row r="14" spans="1:47" ht="12.75" customHeight="1">
      <c r="A14" s="158" t="str">
        <f>'t1'!A12</f>
        <v>ISPETTORE GENERALE R.E.</v>
      </c>
      <c r="B14" s="230" t="str">
        <f>'t1'!B12</f>
        <v>0E0083</v>
      </c>
      <c r="C14" s="886">
        <f t="shared" si="2"/>
        <v>0</v>
      </c>
      <c r="D14" s="887">
        <f t="shared" si="3"/>
        <v>0</v>
      </c>
      <c r="E14" s="886">
        <f t="shared" si="4"/>
        <v>0</v>
      </c>
      <c r="F14" s="887">
        <f t="shared" si="5"/>
        <v>0</v>
      </c>
      <c r="G14" s="886">
        <f t="shared" si="6"/>
        <v>0</v>
      </c>
      <c r="H14" s="887">
        <f t="shared" si="7"/>
        <v>0</v>
      </c>
      <c r="I14" s="886">
        <f t="shared" si="8"/>
        <v>0</v>
      </c>
      <c r="J14" s="887">
        <f t="shared" si="9"/>
        <v>0</v>
      </c>
      <c r="K14" s="886">
        <f t="shared" si="10"/>
        <v>0</v>
      </c>
      <c r="L14" s="887">
        <f t="shared" si="11"/>
        <v>0</v>
      </c>
      <c r="M14" s="886">
        <f t="shared" si="12"/>
        <v>0</v>
      </c>
      <c r="N14" s="887">
        <f t="shared" si="13"/>
        <v>0</v>
      </c>
      <c r="O14" s="886">
        <f t="shared" si="14"/>
        <v>0</v>
      </c>
      <c r="P14" s="888">
        <f t="shared" si="15"/>
        <v>0</v>
      </c>
      <c r="Q14" s="886">
        <f t="shared" si="16"/>
        <v>0</v>
      </c>
      <c r="R14" s="888">
        <f t="shared" si="17"/>
        <v>0</v>
      </c>
      <c r="S14" s="886">
        <f t="shared" si="18"/>
        <v>0</v>
      </c>
      <c r="T14" s="889">
        <f t="shared" si="19"/>
        <v>0</v>
      </c>
      <c r="U14" s="553">
        <f t="shared" si="20"/>
        <v>0</v>
      </c>
      <c r="V14" s="555">
        <f t="shared" si="21"/>
        <v>0</v>
      </c>
      <c r="W14" s="31">
        <f>'t1'!M12</f>
        <v>0</v>
      </c>
      <c r="AA14" s="284"/>
      <c r="AB14" s="285"/>
      <c r="AC14" s="284"/>
      <c r="AD14" s="285"/>
      <c r="AE14" s="284"/>
      <c r="AF14" s="285"/>
      <c r="AG14" s="284"/>
      <c r="AH14" s="285"/>
      <c r="AI14" s="284"/>
      <c r="AJ14" s="285"/>
      <c r="AK14" s="284"/>
      <c r="AL14" s="285"/>
      <c r="AM14" s="284"/>
      <c r="AN14" s="651"/>
      <c r="AO14" s="284"/>
      <c r="AP14" s="651"/>
      <c r="AQ14" s="284"/>
      <c r="AR14" s="646"/>
      <c r="AS14" s="553">
        <f t="shared" si="22"/>
        <v>0</v>
      </c>
      <c r="AT14" s="555">
        <f t="shared" si="23"/>
        <v>0</v>
      </c>
      <c r="AU14" s="31">
        <f>'t1'!AR12</f>
        <v>0</v>
      </c>
    </row>
    <row r="15" spans="1:47" ht="12.75" customHeight="1">
      <c r="A15" s="158" t="str">
        <f>'t1'!A13</f>
        <v>DIRETTORE DIVISIONE R.E.</v>
      </c>
      <c r="B15" s="230" t="str">
        <f>'t1'!B13</f>
        <v>0E0076</v>
      </c>
      <c r="C15" s="886">
        <f t="shared" si="2"/>
        <v>0</v>
      </c>
      <c r="D15" s="887">
        <f t="shared" si="3"/>
        <v>0</v>
      </c>
      <c r="E15" s="886">
        <f t="shared" si="4"/>
        <v>0</v>
      </c>
      <c r="F15" s="887">
        <f t="shared" si="5"/>
        <v>0</v>
      </c>
      <c r="G15" s="886">
        <f t="shared" si="6"/>
        <v>0</v>
      </c>
      <c r="H15" s="887">
        <f t="shared" si="7"/>
        <v>0</v>
      </c>
      <c r="I15" s="886">
        <f t="shared" si="8"/>
        <v>0</v>
      </c>
      <c r="J15" s="887">
        <f t="shared" si="9"/>
        <v>0</v>
      </c>
      <c r="K15" s="886">
        <f t="shared" si="10"/>
        <v>0</v>
      </c>
      <c r="L15" s="887">
        <f t="shared" si="11"/>
        <v>0</v>
      </c>
      <c r="M15" s="886">
        <f t="shared" si="12"/>
        <v>0</v>
      </c>
      <c r="N15" s="887">
        <f t="shared" si="13"/>
        <v>0</v>
      </c>
      <c r="O15" s="886">
        <f t="shared" si="14"/>
        <v>0</v>
      </c>
      <c r="P15" s="888">
        <f t="shared" si="15"/>
        <v>0</v>
      </c>
      <c r="Q15" s="886">
        <f t="shared" si="16"/>
        <v>0</v>
      </c>
      <c r="R15" s="888">
        <f t="shared" si="17"/>
        <v>0</v>
      </c>
      <c r="S15" s="886">
        <f t="shared" si="18"/>
        <v>0</v>
      </c>
      <c r="T15" s="889">
        <f t="shared" si="19"/>
        <v>0</v>
      </c>
      <c r="U15" s="553">
        <f t="shared" si="20"/>
        <v>0</v>
      </c>
      <c r="V15" s="555">
        <f t="shared" si="21"/>
        <v>0</v>
      </c>
      <c r="W15" s="31">
        <f>'t1'!M13</f>
        <v>0</v>
      </c>
      <c r="AA15" s="284"/>
      <c r="AB15" s="285"/>
      <c r="AC15" s="284"/>
      <c r="AD15" s="285"/>
      <c r="AE15" s="284"/>
      <c r="AF15" s="285"/>
      <c r="AG15" s="284"/>
      <c r="AH15" s="285"/>
      <c r="AI15" s="284"/>
      <c r="AJ15" s="285"/>
      <c r="AK15" s="284"/>
      <c r="AL15" s="285"/>
      <c r="AM15" s="284"/>
      <c r="AN15" s="651"/>
      <c r="AO15" s="284"/>
      <c r="AP15" s="651"/>
      <c r="AQ15" s="284"/>
      <c r="AR15" s="646"/>
      <c r="AS15" s="553">
        <f t="shared" si="22"/>
        <v>0</v>
      </c>
      <c r="AT15" s="555">
        <f t="shared" si="23"/>
        <v>0</v>
      </c>
      <c r="AU15" s="31">
        <f>'t1'!AR13</f>
        <v>0</v>
      </c>
    </row>
    <row r="16" spans="1:47" ht="12.75" customHeight="1">
      <c r="A16" s="158" t="str">
        <f>'t1'!A14</f>
        <v>CAT. A - F9</v>
      </c>
      <c r="B16" s="230" t="str">
        <f>'t1'!B14</f>
        <v>0CAF09</v>
      </c>
      <c r="C16" s="886">
        <f t="shared" si="2"/>
        <v>0</v>
      </c>
      <c r="D16" s="887">
        <f t="shared" si="3"/>
        <v>0</v>
      </c>
      <c r="E16" s="886">
        <f t="shared" si="4"/>
        <v>0</v>
      </c>
      <c r="F16" s="887">
        <f t="shared" si="5"/>
        <v>0</v>
      </c>
      <c r="G16" s="886">
        <f t="shared" si="6"/>
        <v>0</v>
      </c>
      <c r="H16" s="887">
        <f t="shared" si="7"/>
        <v>0</v>
      </c>
      <c r="I16" s="886">
        <f t="shared" si="8"/>
        <v>0</v>
      </c>
      <c r="J16" s="887">
        <f t="shared" si="9"/>
        <v>0</v>
      </c>
      <c r="K16" s="886">
        <f t="shared" si="10"/>
        <v>0</v>
      </c>
      <c r="L16" s="887">
        <f t="shared" si="11"/>
        <v>0</v>
      </c>
      <c r="M16" s="886">
        <f t="shared" si="12"/>
        <v>0</v>
      </c>
      <c r="N16" s="887">
        <f t="shared" si="13"/>
        <v>0</v>
      </c>
      <c r="O16" s="886">
        <f t="shared" si="14"/>
        <v>0</v>
      </c>
      <c r="P16" s="888">
        <f t="shared" si="15"/>
        <v>0</v>
      </c>
      <c r="Q16" s="886">
        <f t="shared" si="16"/>
        <v>0</v>
      </c>
      <c r="R16" s="888">
        <f t="shared" si="17"/>
        <v>0</v>
      </c>
      <c r="S16" s="886">
        <f t="shared" si="18"/>
        <v>0</v>
      </c>
      <c r="T16" s="889">
        <f t="shared" si="19"/>
        <v>0</v>
      </c>
      <c r="U16" s="553">
        <f t="shared" si="20"/>
        <v>0</v>
      </c>
      <c r="V16" s="555">
        <f t="shared" si="21"/>
        <v>0</v>
      </c>
      <c r="W16" s="31">
        <f>'t1'!M14</f>
        <v>0</v>
      </c>
      <c r="AA16" s="284"/>
      <c r="AB16" s="285"/>
      <c r="AC16" s="284"/>
      <c r="AD16" s="285"/>
      <c r="AE16" s="284"/>
      <c r="AF16" s="285"/>
      <c r="AG16" s="284"/>
      <c r="AH16" s="285"/>
      <c r="AI16" s="284"/>
      <c r="AJ16" s="285"/>
      <c r="AK16" s="284"/>
      <c r="AL16" s="285"/>
      <c r="AM16" s="284"/>
      <c r="AN16" s="651"/>
      <c r="AO16" s="284"/>
      <c r="AP16" s="651"/>
      <c r="AQ16" s="284"/>
      <c r="AR16" s="646"/>
      <c r="AS16" s="553">
        <f t="shared" si="22"/>
        <v>0</v>
      </c>
      <c r="AT16" s="555">
        <f t="shared" si="23"/>
        <v>0</v>
      </c>
      <c r="AU16" s="31">
        <f>'t1'!AR14</f>
        <v>0</v>
      </c>
    </row>
    <row r="17" spans="1:47" ht="12.75" customHeight="1">
      <c r="A17" s="158" t="str">
        <f>'t1'!A15</f>
        <v>CAT. A - F8</v>
      </c>
      <c r="B17" s="230" t="str">
        <f>'t1'!B15</f>
        <v>0CAF08</v>
      </c>
      <c r="C17" s="886">
        <f t="shared" si="2"/>
        <v>0</v>
      </c>
      <c r="D17" s="887">
        <f t="shared" si="3"/>
        <v>0</v>
      </c>
      <c r="E17" s="886">
        <f t="shared" si="4"/>
        <v>0</v>
      </c>
      <c r="F17" s="887">
        <f t="shared" si="5"/>
        <v>0</v>
      </c>
      <c r="G17" s="886">
        <f t="shared" si="6"/>
        <v>0</v>
      </c>
      <c r="H17" s="887">
        <f t="shared" si="7"/>
        <v>0</v>
      </c>
      <c r="I17" s="886">
        <f t="shared" si="8"/>
        <v>0</v>
      </c>
      <c r="J17" s="887">
        <f t="shared" si="9"/>
        <v>0</v>
      </c>
      <c r="K17" s="886">
        <f t="shared" si="10"/>
        <v>0</v>
      </c>
      <c r="L17" s="887">
        <f t="shared" si="11"/>
        <v>0</v>
      </c>
      <c r="M17" s="886">
        <f t="shared" si="12"/>
        <v>0</v>
      </c>
      <c r="N17" s="887">
        <f t="shared" si="13"/>
        <v>0</v>
      </c>
      <c r="O17" s="886">
        <f t="shared" si="14"/>
        <v>0</v>
      </c>
      <c r="P17" s="888">
        <f t="shared" si="15"/>
        <v>0</v>
      </c>
      <c r="Q17" s="886">
        <f t="shared" si="16"/>
        <v>0</v>
      </c>
      <c r="R17" s="888">
        <f t="shared" si="17"/>
        <v>0</v>
      </c>
      <c r="S17" s="886">
        <f t="shared" si="18"/>
        <v>0</v>
      </c>
      <c r="T17" s="889">
        <f t="shared" si="19"/>
        <v>0</v>
      </c>
      <c r="U17" s="553">
        <f t="shared" si="20"/>
        <v>0</v>
      </c>
      <c r="V17" s="555">
        <f t="shared" si="21"/>
        <v>0</v>
      </c>
      <c r="W17" s="31">
        <f>'t1'!M15</f>
        <v>0</v>
      </c>
      <c r="AA17" s="284"/>
      <c r="AB17" s="285"/>
      <c r="AC17" s="284"/>
      <c r="AD17" s="285"/>
      <c r="AE17" s="284"/>
      <c r="AF17" s="285"/>
      <c r="AG17" s="284"/>
      <c r="AH17" s="285"/>
      <c r="AI17" s="284"/>
      <c r="AJ17" s="285"/>
      <c r="AK17" s="284"/>
      <c r="AL17" s="285"/>
      <c r="AM17" s="284"/>
      <c r="AN17" s="651"/>
      <c r="AO17" s="284"/>
      <c r="AP17" s="651"/>
      <c r="AQ17" s="284"/>
      <c r="AR17" s="646"/>
      <c r="AS17" s="553">
        <f t="shared" si="22"/>
        <v>0</v>
      </c>
      <c r="AT17" s="555">
        <f t="shared" si="23"/>
        <v>0</v>
      </c>
      <c r="AU17" s="31">
        <f>'t1'!AR15</f>
        <v>0</v>
      </c>
    </row>
    <row r="18" spans="1:47" ht="12.75" customHeight="1">
      <c r="A18" s="158" t="str">
        <f>'t1'!A16</f>
        <v>CAT. A - F7</v>
      </c>
      <c r="B18" s="230" t="str">
        <f>'t1'!B16</f>
        <v>0CAF07</v>
      </c>
      <c r="C18" s="886">
        <f t="shared" si="2"/>
        <v>0</v>
      </c>
      <c r="D18" s="887">
        <f t="shared" si="3"/>
        <v>0</v>
      </c>
      <c r="E18" s="886">
        <f t="shared" si="4"/>
        <v>0</v>
      </c>
      <c r="F18" s="887">
        <f t="shared" si="5"/>
        <v>0</v>
      </c>
      <c r="G18" s="886">
        <f t="shared" si="6"/>
        <v>0</v>
      </c>
      <c r="H18" s="887">
        <f t="shared" si="7"/>
        <v>0</v>
      </c>
      <c r="I18" s="886">
        <f t="shared" si="8"/>
        <v>0</v>
      </c>
      <c r="J18" s="887">
        <f t="shared" si="9"/>
        <v>0</v>
      </c>
      <c r="K18" s="886">
        <f t="shared" si="10"/>
        <v>0</v>
      </c>
      <c r="L18" s="887">
        <f t="shared" si="11"/>
        <v>0</v>
      </c>
      <c r="M18" s="886">
        <f t="shared" si="12"/>
        <v>0</v>
      </c>
      <c r="N18" s="887">
        <f t="shared" si="13"/>
        <v>0</v>
      </c>
      <c r="O18" s="886">
        <f t="shared" si="14"/>
        <v>0</v>
      </c>
      <c r="P18" s="888">
        <f t="shared" si="15"/>
        <v>0</v>
      </c>
      <c r="Q18" s="886">
        <f t="shared" si="16"/>
        <v>0</v>
      </c>
      <c r="R18" s="888">
        <f t="shared" si="17"/>
        <v>0</v>
      </c>
      <c r="S18" s="886">
        <f t="shared" si="18"/>
        <v>0</v>
      </c>
      <c r="T18" s="889">
        <f t="shared" si="19"/>
        <v>0</v>
      </c>
      <c r="U18" s="553">
        <f t="shared" si="20"/>
        <v>0</v>
      </c>
      <c r="V18" s="555">
        <f t="shared" si="21"/>
        <v>0</v>
      </c>
      <c r="W18" s="31">
        <f>'t1'!M16</f>
        <v>0</v>
      </c>
      <c r="AA18" s="284"/>
      <c r="AB18" s="285"/>
      <c r="AC18" s="284"/>
      <c r="AD18" s="285"/>
      <c r="AE18" s="284"/>
      <c r="AF18" s="285"/>
      <c r="AG18" s="284"/>
      <c r="AH18" s="285"/>
      <c r="AI18" s="284"/>
      <c r="AJ18" s="285"/>
      <c r="AK18" s="284"/>
      <c r="AL18" s="285"/>
      <c r="AM18" s="284"/>
      <c r="AN18" s="651"/>
      <c r="AO18" s="284"/>
      <c r="AP18" s="651"/>
      <c r="AQ18" s="284"/>
      <c r="AR18" s="646"/>
      <c r="AS18" s="553">
        <f t="shared" si="22"/>
        <v>0</v>
      </c>
      <c r="AT18" s="555">
        <f t="shared" si="23"/>
        <v>0</v>
      </c>
      <c r="AU18" s="31">
        <f>'t1'!AR16</f>
        <v>0</v>
      </c>
    </row>
    <row r="19" spans="1:47" ht="12.75" customHeight="1">
      <c r="A19" s="158" t="str">
        <f>'t1'!A17</f>
        <v>CAT. A - F6</v>
      </c>
      <c r="B19" s="230" t="str">
        <f>'t1'!B17</f>
        <v>0CAF06</v>
      </c>
      <c r="C19" s="886">
        <f t="shared" si="2"/>
        <v>0</v>
      </c>
      <c r="D19" s="887">
        <f t="shared" si="3"/>
        <v>0</v>
      </c>
      <c r="E19" s="886">
        <f t="shared" si="4"/>
        <v>0</v>
      </c>
      <c r="F19" s="887">
        <f t="shared" si="5"/>
        <v>0</v>
      </c>
      <c r="G19" s="886">
        <f t="shared" si="6"/>
        <v>0</v>
      </c>
      <c r="H19" s="887">
        <f t="shared" si="7"/>
        <v>0</v>
      </c>
      <c r="I19" s="886">
        <f t="shared" si="8"/>
        <v>0</v>
      </c>
      <c r="J19" s="887">
        <f t="shared" si="9"/>
        <v>0</v>
      </c>
      <c r="K19" s="886">
        <f t="shared" si="10"/>
        <v>0</v>
      </c>
      <c r="L19" s="887">
        <f t="shared" si="11"/>
        <v>0</v>
      </c>
      <c r="M19" s="886">
        <f t="shared" si="12"/>
        <v>0</v>
      </c>
      <c r="N19" s="887">
        <f t="shared" si="13"/>
        <v>0</v>
      </c>
      <c r="O19" s="886">
        <f t="shared" si="14"/>
        <v>0</v>
      </c>
      <c r="P19" s="888">
        <f t="shared" si="15"/>
        <v>0</v>
      </c>
      <c r="Q19" s="886">
        <f t="shared" si="16"/>
        <v>0</v>
      </c>
      <c r="R19" s="888">
        <f t="shared" si="17"/>
        <v>0</v>
      </c>
      <c r="S19" s="886">
        <f t="shared" si="18"/>
        <v>0</v>
      </c>
      <c r="T19" s="889">
        <f t="shared" si="19"/>
        <v>0</v>
      </c>
      <c r="U19" s="553">
        <f t="shared" si="20"/>
        <v>0</v>
      </c>
      <c r="V19" s="555">
        <f t="shared" si="21"/>
        <v>0</v>
      </c>
      <c r="W19" s="31">
        <f>'t1'!M17</f>
        <v>0</v>
      </c>
      <c r="AA19" s="284"/>
      <c r="AB19" s="285"/>
      <c r="AC19" s="284"/>
      <c r="AD19" s="285"/>
      <c r="AE19" s="284"/>
      <c r="AF19" s="285"/>
      <c r="AG19" s="284"/>
      <c r="AH19" s="285"/>
      <c r="AI19" s="284"/>
      <c r="AJ19" s="285"/>
      <c r="AK19" s="284"/>
      <c r="AL19" s="285"/>
      <c r="AM19" s="284"/>
      <c r="AN19" s="651"/>
      <c r="AO19" s="284"/>
      <c r="AP19" s="651"/>
      <c r="AQ19" s="284"/>
      <c r="AR19" s="646"/>
      <c r="AS19" s="553">
        <f t="shared" si="22"/>
        <v>0</v>
      </c>
      <c r="AT19" s="555">
        <f t="shared" si="23"/>
        <v>0</v>
      </c>
      <c r="AU19" s="31">
        <f>'t1'!AR17</f>
        <v>0</v>
      </c>
    </row>
    <row r="20" spans="1:47" ht="12.75" customHeight="1">
      <c r="A20" s="158" t="str">
        <f>'t1'!A18</f>
        <v>CAT. A - F5</v>
      </c>
      <c r="B20" s="230" t="str">
        <f>'t1'!B18</f>
        <v>0CAF05</v>
      </c>
      <c r="C20" s="886">
        <f t="shared" si="2"/>
        <v>0</v>
      </c>
      <c r="D20" s="887">
        <f t="shared" si="3"/>
        <v>0</v>
      </c>
      <c r="E20" s="886">
        <f t="shared" si="4"/>
        <v>0</v>
      </c>
      <c r="F20" s="887">
        <f t="shared" si="5"/>
        <v>0</v>
      </c>
      <c r="G20" s="886">
        <f t="shared" si="6"/>
        <v>0</v>
      </c>
      <c r="H20" s="887">
        <f t="shared" si="7"/>
        <v>0</v>
      </c>
      <c r="I20" s="886">
        <f t="shared" si="8"/>
        <v>0</v>
      </c>
      <c r="J20" s="887">
        <f t="shared" si="9"/>
        <v>0</v>
      </c>
      <c r="K20" s="886">
        <f t="shared" si="10"/>
        <v>0</v>
      </c>
      <c r="L20" s="887">
        <f t="shared" si="11"/>
        <v>0</v>
      </c>
      <c r="M20" s="886">
        <f t="shared" si="12"/>
        <v>0</v>
      </c>
      <c r="N20" s="887">
        <f t="shared" si="13"/>
        <v>0</v>
      </c>
      <c r="O20" s="886">
        <f t="shared" si="14"/>
        <v>0</v>
      </c>
      <c r="P20" s="888">
        <f t="shared" si="15"/>
        <v>0</v>
      </c>
      <c r="Q20" s="886">
        <f t="shared" si="16"/>
        <v>0</v>
      </c>
      <c r="R20" s="888">
        <f t="shared" si="17"/>
        <v>0</v>
      </c>
      <c r="S20" s="886">
        <f t="shared" si="18"/>
        <v>0</v>
      </c>
      <c r="T20" s="889">
        <f t="shared" si="19"/>
        <v>0</v>
      </c>
      <c r="U20" s="553">
        <f t="shared" si="20"/>
        <v>0</v>
      </c>
      <c r="V20" s="555">
        <f t="shared" si="21"/>
        <v>0</v>
      </c>
      <c r="W20" s="31">
        <f>'t1'!M18</f>
        <v>0</v>
      </c>
      <c r="AA20" s="284"/>
      <c r="AB20" s="285"/>
      <c r="AC20" s="284"/>
      <c r="AD20" s="285"/>
      <c r="AE20" s="284"/>
      <c r="AF20" s="285"/>
      <c r="AG20" s="284"/>
      <c r="AH20" s="285"/>
      <c r="AI20" s="284"/>
      <c r="AJ20" s="285"/>
      <c r="AK20" s="284"/>
      <c r="AL20" s="285"/>
      <c r="AM20" s="284"/>
      <c r="AN20" s="651"/>
      <c r="AO20" s="284"/>
      <c r="AP20" s="651"/>
      <c r="AQ20" s="284"/>
      <c r="AR20" s="646"/>
      <c r="AS20" s="553">
        <f t="shared" si="22"/>
        <v>0</v>
      </c>
      <c r="AT20" s="555">
        <f t="shared" si="23"/>
        <v>0</v>
      </c>
      <c r="AU20" s="31">
        <f>'t1'!AR18</f>
        <v>0</v>
      </c>
    </row>
    <row r="21" spans="1:47" ht="12.75" customHeight="1">
      <c r="A21" s="158" t="str">
        <f>'t1'!A19</f>
        <v>CAT. A - F4</v>
      </c>
      <c r="B21" s="230" t="str">
        <f>'t1'!B19</f>
        <v>0CAF04</v>
      </c>
      <c r="C21" s="886">
        <f t="shared" si="2"/>
        <v>0</v>
      </c>
      <c r="D21" s="887">
        <f t="shared" si="3"/>
        <v>0</v>
      </c>
      <c r="E21" s="886">
        <f t="shared" si="4"/>
        <v>0</v>
      </c>
      <c r="F21" s="887">
        <f t="shared" si="5"/>
        <v>0</v>
      </c>
      <c r="G21" s="886">
        <f t="shared" si="6"/>
        <v>0</v>
      </c>
      <c r="H21" s="887">
        <f t="shared" si="7"/>
        <v>0</v>
      </c>
      <c r="I21" s="886">
        <f t="shared" si="8"/>
        <v>0</v>
      </c>
      <c r="J21" s="887">
        <f t="shared" si="9"/>
        <v>0</v>
      </c>
      <c r="K21" s="886">
        <f t="shared" si="10"/>
        <v>0</v>
      </c>
      <c r="L21" s="887">
        <f t="shared" si="11"/>
        <v>0</v>
      </c>
      <c r="M21" s="886">
        <f t="shared" si="12"/>
        <v>0</v>
      </c>
      <c r="N21" s="887">
        <f t="shared" si="13"/>
        <v>0</v>
      </c>
      <c r="O21" s="886">
        <f t="shared" si="14"/>
        <v>0</v>
      </c>
      <c r="P21" s="888">
        <f t="shared" si="15"/>
        <v>0</v>
      </c>
      <c r="Q21" s="886">
        <f t="shared" si="16"/>
        <v>0</v>
      </c>
      <c r="R21" s="888">
        <f t="shared" si="17"/>
        <v>0</v>
      </c>
      <c r="S21" s="886">
        <f t="shared" si="18"/>
        <v>0</v>
      </c>
      <c r="T21" s="889">
        <f t="shared" si="19"/>
        <v>0</v>
      </c>
      <c r="U21" s="553">
        <f t="shared" si="20"/>
        <v>0</v>
      </c>
      <c r="V21" s="555">
        <f t="shared" si="21"/>
        <v>0</v>
      </c>
      <c r="W21" s="31">
        <f>'t1'!M19</f>
        <v>0</v>
      </c>
      <c r="AA21" s="284"/>
      <c r="AB21" s="285"/>
      <c r="AC21" s="284"/>
      <c r="AD21" s="285"/>
      <c r="AE21" s="284"/>
      <c r="AF21" s="285"/>
      <c r="AG21" s="284"/>
      <c r="AH21" s="285"/>
      <c r="AI21" s="284"/>
      <c r="AJ21" s="285"/>
      <c r="AK21" s="284"/>
      <c r="AL21" s="285"/>
      <c r="AM21" s="284"/>
      <c r="AN21" s="651"/>
      <c r="AO21" s="284"/>
      <c r="AP21" s="651"/>
      <c r="AQ21" s="284"/>
      <c r="AR21" s="646"/>
      <c r="AS21" s="553">
        <f t="shared" si="22"/>
        <v>0</v>
      </c>
      <c r="AT21" s="555">
        <f t="shared" si="23"/>
        <v>0</v>
      </c>
      <c r="AU21" s="31">
        <f>'t1'!AR19</f>
        <v>0</v>
      </c>
    </row>
    <row r="22" spans="1:47" ht="12.75" customHeight="1">
      <c r="A22" s="158" t="str">
        <f>'t1'!A20</f>
        <v>CAT. A - F3</v>
      </c>
      <c r="B22" s="230" t="str">
        <f>'t1'!B20</f>
        <v>0CAF03</v>
      </c>
      <c r="C22" s="886">
        <f t="shared" si="2"/>
        <v>0</v>
      </c>
      <c r="D22" s="887">
        <f t="shared" si="3"/>
        <v>0</v>
      </c>
      <c r="E22" s="886">
        <f t="shared" si="4"/>
        <v>0</v>
      </c>
      <c r="F22" s="887">
        <f t="shared" si="5"/>
        <v>0</v>
      </c>
      <c r="G22" s="886">
        <f t="shared" si="6"/>
        <v>0</v>
      </c>
      <c r="H22" s="887">
        <f t="shared" si="7"/>
        <v>0</v>
      </c>
      <c r="I22" s="886">
        <f t="shared" si="8"/>
        <v>0</v>
      </c>
      <c r="J22" s="887">
        <f t="shared" si="9"/>
        <v>0</v>
      </c>
      <c r="K22" s="886">
        <f t="shared" si="10"/>
        <v>0</v>
      </c>
      <c r="L22" s="887">
        <f t="shared" si="11"/>
        <v>0</v>
      </c>
      <c r="M22" s="886">
        <f t="shared" si="12"/>
        <v>0</v>
      </c>
      <c r="N22" s="887">
        <f t="shared" si="13"/>
        <v>0</v>
      </c>
      <c r="O22" s="886">
        <f t="shared" si="14"/>
        <v>0</v>
      </c>
      <c r="P22" s="888">
        <f t="shared" si="15"/>
        <v>0</v>
      </c>
      <c r="Q22" s="886">
        <f t="shared" si="16"/>
        <v>0</v>
      </c>
      <c r="R22" s="888">
        <f t="shared" si="17"/>
        <v>0</v>
      </c>
      <c r="S22" s="886">
        <f t="shared" si="18"/>
        <v>0</v>
      </c>
      <c r="T22" s="889">
        <f t="shared" si="19"/>
        <v>0</v>
      </c>
      <c r="U22" s="553">
        <f t="shared" si="20"/>
        <v>0</v>
      </c>
      <c r="V22" s="555">
        <f t="shared" si="21"/>
        <v>0</v>
      </c>
      <c r="W22" s="31">
        <f>'t1'!M20</f>
        <v>0</v>
      </c>
      <c r="AA22" s="284"/>
      <c r="AB22" s="285"/>
      <c r="AC22" s="284"/>
      <c r="AD22" s="285"/>
      <c r="AE22" s="284"/>
      <c r="AF22" s="285"/>
      <c r="AG22" s="284"/>
      <c r="AH22" s="285"/>
      <c r="AI22" s="284"/>
      <c r="AJ22" s="285"/>
      <c r="AK22" s="284"/>
      <c r="AL22" s="285"/>
      <c r="AM22" s="284"/>
      <c r="AN22" s="651"/>
      <c r="AO22" s="284"/>
      <c r="AP22" s="651"/>
      <c r="AQ22" s="284"/>
      <c r="AR22" s="646"/>
      <c r="AS22" s="553">
        <f t="shared" si="22"/>
        <v>0</v>
      </c>
      <c r="AT22" s="555">
        <f t="shared" si="23"/>
        <v>0</v>
      </c>
      <c r="AU22" s="31">
        <f>'t1'!AR20</f>
        <v>0</v>
      </c>
    </row>
    <row r="23" spans="1:47" ht="12.75" customHeight="1">
      <c r="A23" s="158" t="str">
        <f>'t1'!A21</f>
        <v>CAT. A - F2</v>
      </c>
      <c r="B23" s="230" t="str">
        <f>'t1'!B21</f>
        <v>0CAF02</v>
      </c>
      <c r="C23" s="886">
        <f t="shared" si="2"/>
        <v>0</v>
      </c>
      <c r="D23" s="887">
        <f t="shared" si="3"/>
        <v>0</v>
      </c>
      <c r="E23" s="886">
        <f t="shared" si="4"/>
        <v>0</v>
      </c>
      <c r="F23" s="887">
        <f t="shared" si="5"/>
        <v>0</v>
      </c>
      <c r="G23" s="886">
        <f t="shared" si="6"/>
        <v>0</v>
      </c>
      <c r="H23" s="887">
        <f t="shared" si="7"/>
        <v>0</v>
      </c>
      <c r="I23" s="886">
        <f t="shared" si="8"/>
        <v>0</v>
      </c>
      <c r="J23" s="887">
        <f t="shared" si="9"/>
        <v>0</v>
      </c>
      <c r="K23" s="886">
        <f t="shared" si="10"/>
        <v>0</v>
      </c>
      <c r="L23" s="887">
        <f t="shared" si="11"/>
        <v>0</v>
      </c>
      <c r="M23" s="886">
        <f t="shared" si="12"/>
        <v>0</v>
      </c>
      <c r="N23" s="887">
        <f t="shared" si="13"/>
        <v>0</v>
      </c>
      <c r="O23" s="886">
        <f t="shared" si="14"/>
        <v>0</v>
      </c>
      <c r="P23" s="888">
        <f t="shared" si="15"/>
        <v>0</v>
      </c>
      <c r="Q23" s="886">
        <f t="shared" si="16"/>
        <v>0</v>
      </c>
      <c r="R23" s="888">
        <f t="shared" si="17"/>
        <v>0</v>
      </c>
      <c r="S23" s="886">
        <f t="shared" si="18"/>
        <v>0</v>
      </c>
      <c r="T23" s="889">
        <f t="shared" si="19"/>
        <v>0</v>
      </c>
      <c r="U23" s="553">
        <f t="shared" si="20"/>
        <v>0</v>
      </c>
      <c r="V23" s="555">
        <f t="shared" si="21"/>
        <v>0</v>
      </c>
      <c r="W23" s="31">
        <f>'t1'!M21</f>
        <v>0</v>
      </c>
      <c r="AA23" s="284"/>
      <c r="AB23" s="285"/>
      <c r="AC23" s="284"/>
      <c r="AD23" s="285"/>
      <c r="AE23" s="284"/>
      <c r="AF23" s="285"/>
      <c r="AG23" s="284"/>
      <c r="AH23" s="285"/>
      <c r="AI23" s="284"/>
      <c r="AJ23" s="285"/>
      <c r="AK23" s="284"/>
      <c r="AL23" s="285"/>
      <c r="AM23" s="284"/>
      <c r="AN23" s="651"/>
      <c r="AO23" s="284"/>
      <c r="AP23" s="651"/>
      <c r="AQ23" s="284"/>
      <c r="AR23" s="646"/>
      <c r="AS23" s="553">
        <f t="shared" si="22"/>
        <v>0</v>
      </c>
      <c r="AT23" s="555">
        <f t="shared" si="23"/>
        <v>0</v>
      </c>
      <c r="AU23" s="31">
        <f>'t1'!AR21</f>
        <v>0</v>
      </c>
    </row>
    <row r="24" spans="1:47" ht="12.75" customHeight="1">
      <c r="A24" s="158" t="str">
        <f>'t1'!A22</f>
        <v>CAT. A - F1</v>
      </c>
      <c r="B24" s="230" t="str">
        <f>'t1'!B22</f>
        <v>0CAF01</v>
      </c>
      <c r="C24" s="886">
        <f t="shared" si="2"/>
        <v>0</v>
      </c>
      <c r="D24" s="887">
        <f t="shared" si="3"/>
        <v>0</v>
      </c>
      <c r="E24" s="886">
        <f t="shared" si="4"/>
        <v>0</v>
      </c>
      <c r="F24" s="887">
        <f t="shared" si="5"/>
        <v>0</v>
      </c>
      <c r="G24" s="886">
        <f t="shared" si="6"/>
        <v>0</v>
      </c>
      <c r="H24" s="887">
        <f t="shared" si="7"/>
        <v>0</v>
      </c>
      <c r="I24" s="886">
        <f t="shared" si="8"/>
        <v>0</v>
      </c>
      <c r="J24" s="887">
        <f t="shared" si="9"/>
        <v>0</v>
      </c>
      <c r="K24" s="886">
        <f t="shared" si="10"/>
        <v>0</v>
      </c>
      <c r="L24" s="887">
        <f t="shared" si="11"/>
        <v>0</v>
      </c>
      <c r="M24" s="886">
        <f t="shared" si="12"/>
        <v>0</v>
      </c>
      <c r="N24" s="887">
        <f t="shared" si="13"/>
        <v>0</v>
      </c>
      <c r="O24" s="886">
        <f t="shared" si="14"/>
        <v>0</v>
      </c>
      <c r="P24" s="888">
        <f t="shared" si="15"/>
        <v>0</v>
      </c>
      <c r="Q24" s="886">
        <f t="shared" si="16"/>
        <v>0</v>
      </c>
      <c r="R24" s="888">
        <f t="shared" si="17"/>
        <v>0</v>
      </c>
      <c r="S24" s="886">
        <f t="shared" si="18"/>
        <v>0</v>
      </c>
      <c r="T24" s="889">
        <f t="shared" si="19"/>
        <v>0</v>
      </c>
      <c r="U24" s="553">
        <f t="shared" si="20"/>
        <v>0</v>
      </c>
      <c r="V24" s="555">
        <f t="shared" si="21"/>
        <v>0</v>
      </c>
      <c r="W24" s="31">
        <f>'t1'!M22</f>
        <v>0</v>
      </c>
      <c r="AA24" s="284"/>
      <c r="AB24" s="285"/>
      <c r="AC24" s="284"/>
      <c r="AD24" s="285"/>
      <c r="AE24" s="284"/>
      <c r="AF24" s="285"/>
      <c r="AG24" s="284"/>
      <c r="AH24" s="285"/>
      <c r="AI24" s="284"/>
      <c r="AJ24" s="285"/>
      <c r="AK24" s="284"/>
      <c r="AL24" s="285"/>
      <c r="AM24" s="284"/>
      <c r="AN24" s="651"/>
      <c r="AO24" s="284"/>
      <c r="AP24" s="651"/>
      <c r="AQ24" s="284"/>
      <c r="AR24" s="646"/>
      <c r="AS24" s="553">
        <f t="shared" si="22"/>
        <v>0</v>
      </c>
      <c r="AT24" s="555">
        <f t="shared" si="23"/>
        <v>0</v>
      </c>
      <c r="AU24" s="31">
        <f>'t1'!AR22</f>
        <v>0</v>
      </c>
    </row>
    <row r="25" spans="1:47" ht="12.75" customHeight="1">
      <c r="A25" s="158" t="str">
        <f>'t1'!A23</f>
        <v>CAT. B - F9</v>
      </c>
      <c r="B25" s="230" t="str">
        <f>'t1'!B23</f>
        <v>0CBF09</v>
      </c>
      <c r="C25" s="886">
        <f t="shared" si="2"/>
        <v>0</v>
      </c>
      <c r="D25" s="887">
        <f t="shared" si="3"/>
        <v>0</v>
      </c>
      <c r="E25" s="886">
        <f t="shared" si="4"/>
        <v>0</v>
      </c>
      <c r="F25" s="887">
        <f t="shared" si="5"/>
        <v>0</v>
      </c>
      <c r="G25" s="886">
        <f t="shared" si="6"/>
        <v>0</v>
      </c>
      <c r="H25" s="887">
        <f t="shared" si="7"/>
        <v>0</v>
      </c>
      <c r="I25" s="886">
        <f t="shared" si="8"/>
        <v>0</v>
      </c>
      <c r="J25" s="887">
        <f t="shared" si="9"/>
        <v>0</v>
      </c>
      <c r="K25" s="886">
        <f t="shared" si="10"/>
        <v>0</v>
      </c>
      <c r="L25" s="887">
        <f t="shared" si="11"/>
        <v>0</v>
      </c>
      <c r="M25" s="886">
        <f t="shared" si="12"/>
        <v>0</v>
      </c>
      <c r="N25" s="887">
        <f t="shared" si="13"/>
        <v>0</v>
      </c>
      <c r="O25" s="886">
        <f t="shared" si="14"/>
        <v>0</v>
      </c>
      <c r="P25" s="888">
        <f t="shared" si="15"/>
        <v>0</v>
      </c>
      <c r="Q25" s="886">
        <f t="shared" si="16"/>
        <v>0</v>
      </c>
      <c r="R25" s="888">
        <f t="shared" si="17"/>
        <v>0</v>
      </c>
      <c r="S25" s="886">
        <f t="shared" si="18"/>
        <v>0</v>
      </c>
      <c r="T25" s="889">
        <f t="shared" si="19"/>
        <v>0</v>
      </c>
      <c r="U25" s="553">
        <f t="shared" si="20"/>
        <v>0</v>
      </c>
      <c r="V25" s="555">
        <f t="shared" si="21"/>
        <v>0</v>
      </c>
      <c r="W25" s="31">
        <f>'t1'!M23</f>
        <v>0</v>
      </c>
      <c r="AA25" s="284"/>
      <c r="AB25" s="285"/>
      <c r="AC25" s="284"/>
      <c r="AD25" s="285"/>
      <c r="AE25" s="284"/>
      <c r="AF25" s="285"/>
      <c r="AG25" s="284"/>
      <c r="AH25" s="285"/>
      <c r="AI25" s="284"/>
      <c r="AJ25" s="285"/>
      <c r="AK25" s="284"/>
      <c r="AL25" s="285"/>
      <c r="AM25" s="284"/>
      <c r="AN25" s="651"/>
      <c r="AO25" s="284"/>
      <c r="AP25" s="651"/>
      <c r="AQ25" s="284"/>
      <c r="AR25" s="646"/>
      <c r="AS25" s="553">
        <f t="shared" si="22"/>
        <v>0</v>
      </c>
      <c r="AT25" s="555">
        <f t="shared" si="23"/>
        <v>0</v>
      </c>
      <c r="AU25" s="31">
        <f>'t1'!AR23</f>
        <v>0</v>
      </c>
    </row>
    <row r="26" spans="1:47" ht="12.75" customHeight="1">
      <c r="A26" s="158" t="str">
        <f>'t1'!A24</f>
        <v>CAT. B - F8</v>
      </c>
      <c r="B26" s="230" t="str">
        <f>'t1'!B24</f>
        <v>0CBF08</v>
      </c>
      <c r="C26" s="886">
        <f t="shared" si="2"/>
        <v>0</v>
      </c>
      <c r="D26" s="887">
        <f t="shared" si="3"/>
        <v>0</v>
      </c>
      <c r="E26" s="886">
        <f t="shared" si="4"/>
        <v>0</v>
      </c>
      <c r="F26" s="887">
        <f t="shared" si="5"/>
        <v>0</v>
      </c>
      <c r="G26" s="886">
        <f t="shared" si="6"/>
        <v>0</v>
      </c>
      <c r="H26" s="887">
        <f t="shared" si="7"/>
        <v>0</v>
      </c>
      <c r="I26" s="886">
        <f t="shared" si="8"/>
        <v>0</v>
      </c>
      <c r="J26" s="887">
        <f t="shared" si="9"/>
        <v>0</v>
      </c>
      <c r="K26" s="886">
        <f t="shared" si="10"/>
        <v>0</v>
      </c>
      <c r="L26" s="887">
        <f t="shared" si="11"/>
        <v>0</v>
      </c>
      <c r="M26" s="886">
        <f t="shared" si="12"/>
        <v>0</v>
      </c>
      <c r="N26" s="887">
        <f t="shared" si="13"/>
        <v>0</v>
      </c>
      <c r="O26" s="886">
        <f t="shared" si="14"/>
        <v>0</v>
      </c>
      <c r="P26" s="888">
        <f t="shared" si="15"/>
        <v>0</v>
      </c>
      <c r="Q26" s="886">
        <f t="shared" si="16"/>
        <v>0</v>
      </c>
      <c r="R26" s="888">
        <f t="shared" si="17"/>
        <v>0</v>
      </c>
      <c r="S26" s="886">
        <f t="shared" si="18"/>
        <v>0</v>
      </c>
      <c r="T26" s="889">
        <f t="shared" si="19"/>
        <v>0</v>
      </c>
      <c r="U26" s="553">
        <f t="shared" si="20"/>
        <v>0</v>
      </c>
      <c r="V26" s="555">
        <f t="shared" si="21"/>
        <v>0</v>
      </c>
      <c r="W26" s="31">
        <f>'t1'!M24</f>
        <v>0</v>
      </c>
      <c r="AA26" s="284"/>
      <c r="AB26" s="285"/>
      <c r="AC26" s="284"/>
      <c r="AD26" s="285"/>
      <c r="AE26" s="284"/>
      <c r="AF26" s="285"/>
      <c r="AG26" s="284"/>
      <c r="AH26" s="285"/>
      <c r="AI26" s="284"/>
      <c r="AJ26" s="285"/>
      <c r="AK26" s="284"/>
      <c r="AL26" s="285"/>
      <c r="AM26" s="284"/>
      <c r="AN26" s="651"/>
      <c r="AO26" s="284"/>
      <c r="AP26" s="651"/>
      <c r="AQ26" s="284"/>
      <c r="AR26" s="646"/>
      <c r="AS26" s="553">
        <f t="shared" si="22"/>
        <v>0</v>
      </c>
      <c r="AT26" s="555">
        <f t="shared" si="23"/>
        <v>0</v>
      </c>
      <c r="AU26" s="31">
        <f>'t1'!AR24</f>
        <v>0</v>
      </c>
    </row>
    <row r="27" spans="1:47" ht="12.75" customHeight="1">
      <c r="A27" s="158" t="str">
        <f>'t1'!A25</f>
        <v>CAT. B - F7</v>
      </c>
      <c r="B27" s="230" t="str">
        <f>'t1'!B25</f>
        <v>0CBF07</v>
      </c>
      <c r="C27" s="886">
        <f t="shared" si="2"/>
        <v>0</v>
      </c>
      <c r="D27" s="887">
        <f t="shared" si="3"/>
        <v>0</v>
      </c>
      <c r="E27" s="886">
        <f t="shared" si="4"/>
        <v>0</v>
      </c>
      <c r="F27" s="887">
        <f t="shared" si="5"/>
        <v>0</v>
      </c>
      <c r="G27" s="886">
        <f t="shared" si="6"/>
        <v>0</v>
      </c>
      <c r="H27" s="887">
        <f t="shared" si="7"/>
        <v>0</v>
      </c>
      <c r="I27" s="886">
        <f t="shared" si="8"/>
        <v>0</v>
      </c>
      <c r="J27" s="887">
        <f t="shared" si="9"/>
        <v>0</v>
      </c>
      <c r="K27" s="886">
        <f t="shared" si="10"/>
        <v>0</v>
      </c>
      <c r="L27" s="887">
        <f t="shared" si="11"/>
        <v>0</v>
      </c>
      <c r="M27" s="886">
        <f t="shared" si="12"/>
        <v>0</v>
      </c>
      <c r="N27" s="887">
        <f t="shared" si="13"/>
        <v>0</v>
      </c>
      <c r="O27" s="886">
        <f t="shared" si="14"/>
        <v>0</v>
      </c>
      <c r="P27" s="888">
        <f t="shared" si="15"/>
        <v>0</v>
      </c>
      <c r="Q27" s="886">
        <f t="shared" si="16"/>
        <v>0</v>
      </c>
      <c r="R27" s="888">
        <f t="shared" si="17"/>
        <v>0</v>
      </c>
      <c r="S27" s="886">
        <f t="shared" si="18"/>
        <v>0</v>
      </c>
      <c r="T27" s="889">
        <f t="shared" si="19"/>
        <v>0</v>
      </c>
      <c r="U27" s="553">
        <f t="shared" si="20"/>
        <v>0</v>
      </c>
      <c r="V27" s="555">
        <f t="shared" si="21"/>
        <v>0</v>
      </c>
      <c r="W27" s="31">
        <f>'t1'!M25</f>
        <v>0</v>
      </c>
      <c r="AA27" s="284"/>
      <c r="AB27" s="285"/>
      <c r="AC27" s="284"/>
      <c r="AD27" s="285"/>
      <c r="AE27" s="284"/>
      <c r="AF27" s="285"/>
      <c r="AG27" s="284"/>
      <c r="AH27" s="285"/>
      <c r="AI27" s="284"/>
      <c r="AJ27" s="285"/>
      <c r="AK27" s="284"/>
      <c r="AL27" s="285"/>
      <c r="AM27" s="284"/>
      <c r="AN27" s="651"/>
      <c r="AO27" s="284"/>
      <c r="AP27" s="651"/>
      <c r="AQ27" s="284"/>
      <c r="AR27" s="646"/>
      <c r="AS27" s="553">
        <f t="shared" si="22"/>
        <v>0</v>
      </c>
      <c r="AT27" s="555">
        <f t="shared" si="23"/>
        <v>0</v>
      </c>
      <c r="AU27" s="31">
        <f>'t1'!AR25</f>
        <v>0</v>
      </c>
    </row>
    <row r="28" spans="1:47" ht="12.75" customHeight="1">
      <c r="A28" s="158" t="str">
        <f>'t1'!A26</f>
        <v>CAT. B - F6</v>
      </c>
      <c r="B28" s="230" t="str">
        <f>'t1'!B26</f>
        <v>0CBF06</v>
      </c>
      <c r="C28" s="886">
        <f t="shared" si="2"/>
        <v>0</v>
      </c>
      <c r="D28" s="887">
        <f t="shared" si="3"/>
        <v>0</v>
      </c>
      <c r="E28" s="886">
        <f t="shared" si="4"/>
        <v>0</v>
      </c>
      <c r="F28" s="887">
        <f t="shared" si="5"/>
        <v>0</v>
      </c>
      <c r="G28" s="886">
        <f t="shared" si="6"/>
        <v>0</v>
      </c>
      <c r="H28" s="887">
        <f t="shared" si="7"/>
        <v>0</v>
      </c>
      <c r="I28" s="886">
        <f t="shared" si="8"/>
        <v>0</v>
      </c>
      <c r="J28" s="887">
        <f t="shared" si="9"/>
        <v>0</v>
      </c>
      <c r="K28" s="886">
        <f t="shared" si="10"/>
        <v>0</v>
      </c>
      <c r="L28" s="887">
        <f t="shared" si="11"/>
        <v>0</v>
      </c>
      <c r="M28" s="886">
        <f t="shared" si="12"/>
        <v>0</v>
      </c>
      <c r="N28" s="887">
        <f t="shared" si="13"/>
        <v>0</v>
      </c>
      <c r="O28" s="886">
        <f t="shared" si="14"/>
        <v>0</v>
      </c>
      <c r="P28" s="888">
        <f t="shared" si="15"/>
        <v>0</v>
      </c>
      <c r="Q28" s="886">
        <f t="shared" si="16"/>
        <v>0</v>
      </c>
      <c r="R28" s="888">
        <f t="shared" si="17"/>
        <v>0</v>
      </c>
      <c r="S28" s="886">
        <f t="shared" si="18"/>
        <v>0</v>
      </c>
      <c r="T28" s="889">
        <f t="shared" si="19"/>
        <v>0</v>
      </c>
      <c r="U28" s="553">
        <f t="shared" si="20"/>
        <v>0</v>
      </c>
      <c r="V28" s="555">
        <f t="shared" si="21"/>
        <v>0</v>
      </c>
      <c r="W28" s="31">
        <f>'t1'!M26</f>
        <v>0</v>
      </c>
      <c r="AA28" s="284"/>
      <c r="AB28" s="285"/>
      <c r="AC28" s="284"/>
      <c r="AD28" s="285"/>
      <c r="AE28" s="284"/>
      <c r="AF28" s="285"/>
      <c r="AG28" s="284"/>
      <c r="AH28" s="285"/>
      <c r="AI28" s="284"/>
      <c r="AJ28" s="285"/>
      <c r="AK28" s="284"/>
      <c r="AL28" s="285"/>
      <c r="AM28" s="284"/>
      <c r="AN28" s="651"/>
      <c r="AO28" s="284"/>
      <c r="AP28" s="651"/>
      <c r="AQ28" s="284"/>
      <c r="AR28" s="646"/>
      <c r="AS28" s="553">
        <f t="shared" si="22"/>
        <v>0</v>
      </c>
      <c r="AT28" s="555">
        <f t="shared" si="23"/>
        <v>0</v>
      </c>
      <c r="AU28" s="31">
        <f>'t1'!AR26</f>
        <v>0</v>
      </c>
    </row>
    <row r="29" spans="1:47" ht="12.75" customHeight="1">
      <c r="A29" s="158" t="str">
        <f>'t1'!A27</f>
        <v>CAT. B - F5</v>
      </c>
      <c r="B29" s="230" t="str">
        <f>'t1'!B27</f>
        <v>0CBF05</v>
      </c>
      <c r="C29" s="886">
        <f t="shared" si="2"/>
        <v>0</v>
      </c>
      <c r="D29" s="887">
        <f t="shared" si="3"/>
        <v>0</v>
      </c>
      <c r="E29" s="886">
        <f t="shared" si="4"/>
        <v>0</v>
      </c>
      <c r="F29" s="887">
        <f t="shared" si="5"/>
        <v>0</v>
      </c>
      <c r="G29" s="886">
        <f t="shared" si="6"/>
        <v>0</v>
      </c>
      <c r="H29" s="887">
        <f t="shared" si="7"/>
        <v>0</v>
      </c>
      <c r="I29" s="886">
        <f t="shared" si="8"/>
        <v>0</v>
      </c>
      <c r="J29" s="887">
        <f t="shared" si="9"/>
        <v>0</v>
      </c>
      <c r="K29" s="886">
        <f t="shared" si="10"/>
        <v>0</v>
      </c>
      <c r="L29" s="887">
        <f t="shared" si="11"/>
        <v>0</v>
      </c>
      <c r="M29" s="886">
        <f t="shared" si="12"/>
        <v>0</v>
      </c>
      <c r="N29" s="887">
        <f t="shared" si="13"/>
        <v>0</v>
      </c>
      <c r="O29" s="886">
        <f t="shared" si="14"/>
        <v>0</v>
      </c>
      <c r="P29" s="888">
        <f t="shared" si="15"/>
        <v>0</v>
      </c>
      <c r="Q29" s="886">
        <f t="shared" si="16"/>
        <v>0</v>
      </c>
      <c r="R29" s="888">
        <f t="shared" si="17"/>
        <v>0</v>
      </c>
      <c r="S29" s="886">
        <f t="shared" si="18"/>
        <v>0</v>
      </c>
      <c r="T29" s="889">
        <f t="shared" si="19"/>
        <v>0</v>
      </c>
      <c r="U29" s="553">
        <f t="shared" si="20"/>
        <v>0</v>
      </c>
      <c r="V29" s="555">
        <f t="shared" si="21"/>
        <v>0</v>
      </c>
      <c r="W29" s="31">
        <f>'t1'!M27</f>
        <v>0</v>
      </c>
      <c r="AA29" s="284"/>
      <c r="AB29" s="285"/>
      <c r="AC29" s="284"/>
      <c r="AD29" s="285"/>
      <c r="AE29" s="284"/>
      <c r="AF29" s="285"/>
      <c r="AG29" s="284"/>
      <c r="AH29" s="285"/>
      <c r="AI29" s="284"/>
      <c r="AJ29" s="285"/>
      <c r="AK29" s="284"/>
      <c r="AL29" s="285"/>
      <c r="AM29" s="284"/>
      <c r="AN29" s="651"/>
      <c r="AO29" s="284"/>
      <c r="AP29" s="651"/>
      <c r="AQ29" s="284"/>
      <c r="AR29" s="646"/>
      <c r="AS29" s="553">
        <f t="shared" si="22"/>
        <v>0</v>
      </c>
      <c r="AT29" s="555">
        <f t="shared" si="23"/>
        <v>0</v>
      </c>
      <c r="AU29" s="31">
        <f>'t1'!AR27</f>
        <v>0</v>
      </c>
    </row>
    <row r="30" spans="1:47" ht="12.75" customHeight="1">
      <c r="A30" s="158" t="str">
        <f>'t1'!A28</f>
        <v>CAT. B - F4</v>
      </c>
      <c r="B30" s="230" t="str">
        <f>'t1'!B28</f>
        <v>0CBF04</v>
      </c>
      <c r="C30" s="886">
        <f t="shared" si="2"/>
        <v>0</v>
      </c>
      <c r="D30" s="887">
        <f t="shared" si="3"/>
        <v>0</v>
      </c>
      <c r="E30" s="886">
        <f t="shared" si="4"/>
        <v>0</v>
      </c>
      <c r="F30" s="887">
        <f t="shared" si="5"/>
        <v>0</v>
      </c>
      <c r="G30" s="886">
        <f t="shared" si="6"/>
        <v>0</v>
      </c>
      <c r="H30" s="887">
        <f t="shared" si="7"/>
        <v>0</v>
      </c>
      <c r="I30" s="886">
        <f t="shared" si="8"/>
        <v>0</v>
      </c>
      <c r="J30" s="887">
        <f t="shared" si="9"/>
        <v>0</v>
      </c>
      <c r="K30" s="886">
        <f t="shared" si="10"/>
        <v>0</v>
      </c>
      <c r="L30" s="887">
        <f t="shared" si="11"/>
        <v>0</v>
      </c>
      <c r="M30" s="886">
        <f t="shared" si="12"/>
        <v>0</v>
      </c>
      <c r="N30" s="887">
        <f t="shared" si="13"/>
        <v>0</v>
      </c>
      <c r="O30" s="886">
        <f t="shared" si="14"/>
        <v>0</v>
      </c>
      <c r="P30" s="888">
        <f t="shared" si="15"/>
        <v>0</v>
      </c>
      <c r="Q30" s="886">
        <f t="shared" si="16"/>
        <v>0</v>
      </c>
      <c r="R30" s="888">
        <f t="shared" si="17"/>
        <v>0</v>
      </c>
      <c r="S30" s="886">
        <f t="shared" si="18"/>
        <v>0</v>
      </c>
      <c r="T30" s="889">
        <f t="shared" si="19"/>
        <v>0</v>
      </c>
      <c r="U30" s="553">
        <f t="shared" si="20"/>
        <v>0</v>
      </c>
      <c r="V30" s="555">
        <f t="shared" si="21"/>
        <v>0</v>
      </c>
      <c r="W30" s="31">
        <f>'t1'!M28</f>
        <v>0</v>
      </c>
      <c r="AA30" s="284"/>
      <c r="AB30" s="285"/>
      <c r="AC30" s="284"/>
      <c r="AD30" s="285"/>
      <c r="AE30" s="284"/>
      <c r="AF30" s="285"/>
      <c r="AG30" s="284"/>
      <c r="AH30" s="285"/>
      <c r="AI30" s="284"/>
      <c r="AJ30" s="285"/>
      <c r="AK30" s="284"/>
      <c r="AL30" s="285"/>
      <c r="AM30" s="284"/>
      <c r="AN30" s="651"/>
      <c r="AO30" s="284"/>
      <c r="AP30" s="651"/>
      <c r="AQ30" s="284"/>
      <c r="AR30" s="646"/>
      <c r="AS30" s="553">
        <f t="shared" si="22"/>
        <v>0</v>
      </c>
      <c r="AT30" s="555">
        <f t="shared" si="23"/>
        <v>0</v>
      </c>
      <c r="AU30" s="31">
        <f>'t1'!AR28</f>
        <v>0</v>
      </c>
    </row>
    <row r="31" spans="1:47" ht="12.75" customHeight="1">
      <c r="A31" s="158" t="str">
        <f>'t1'!A29</f>
        <v>CAT. B - F3</v>
      </c>
      <c r="B31" s="230" t="str">
        <f>'t1'!B29</f>
        <v>0CBF03</v>
      </c>
      <c r="C31" s="886">
        <f t="shared" si="2"/>
        <v>0</v>
      </c>
      <c r="D31" s="887">
        <f t="shared" si="3"/>
        <v>0</v>
      </c>
      <c r="E31" s="886">
        <f t="shared" si="4"/>
        <v>0</v>
      </c>
      <c r="F31" s="887">
        <f t="shared" si="5"/>
        <v>0</v>
      </c>
      <c r="G31" s="886">
        <f t="shared" si="6"/>
        <v>0</v>
      </c>
      <c r="H31" s="887">
        <f t="shared" si="7"/>
        <v>0</v>
      </c>
      <c r="I31" s="886">
        <f t="shared" si="8"/>
        <v>0</v>
      </c>
      <c r="J31" s="887">
        <f t="shared" si="9"/>
        <v>0</v>
      </c>
      <c r="K31" s="886">
        <f t="shared" si="10"/>
        <v>0</v>
      </c>
      <c r="L31" s="887">
        <f t="shared" si="11"/>
        <v>0</v>
      </c>
      <c r="M31" s="886">
        <f t="shared" si="12"/>
        <v>0</v>
      </c>
      <c r="N31" s="887">
        <f t="shared" si="13"/>
        <v>0</v>
      </c>
      <c r="O31" s="886">
        <f t="shared" si="14"/>
        <v>0</v>
      </c>
      <c r="P31" s="888">
        <f t="shared" si="15"/>
        <v>0</v>
      </c>
      <c r="Q31" s="886">
        <f t="shared" si="16"/>
        <v>0</v>
      </c>
      <c r="R31" s="888">
        <f t="shared" si="17"/>
        <v>0</v>
      </c>
      <c r="S31" s="886">
        <f t="shared" si="18"/>
        <v>0</v>
      </c>
      <c r="T31" s="889">
        <f t="shared" si="19"/>
        <v>0</v>
      </c>
      <c r="U31" s="553">
        <f t="shared" si="20"/>
        <v>0</v>
      </c>
      <c r="V31" s="555">
        <f t="shared" si="21"/>
        <v>0</v>
      </c>
      <c r="W31" s="31">
        <f>'t1'!M29</f>
        <v>0</v>
      </c>
      <c r="AA31" s="284"/>
      <c r="AB31" s="285"/>
      <c r="AC31" s="284"/>
      <c r="AD31" s="285"/>
      <c r="AE31" s="284"/>
      <c r="AF31" s="285"/>
      <c r="AG31" s="284"/>
      <c r="AH31" s="285"/>
      <c r="AI31" s="284"/>
      <c r="AJ31" s="285"/>
      <c r="AK31" s="284"/>
      <c r="AL31" s="285"/>
      <c r="AM31" s="284"/>
      <c r="AN31" s="651"/>
      <c r="AO31" s="284"/>
      <c r="AP31" s="651"/>
      <c r="AQ31" s="284"/>
      <c r="AR31" s="646"/>
      <c r="AS31" s="553">
        <f t="shared" si="22"/>
        <v>0</v>
      </c>
      <c r="AT31" s="555">
        <f t="shared" si="23"/>
        <v>0</v>
      </c>
      <c r="AU31" s="31">
        <f>'t1'!AR29</f>
        <v>0</v>
      </c>
    </row>
    <row r="32" spans="1:47" ht="12.75" customHeight="1">
      <c r="A32" s="158" t="str">
        <f>'t1'!A30</f>
        <v>CAT. B - F2</v>
      </c>
      <c r="B32" s="230" t="str">
        <f>'t1'!B30</f>
        <v>0CBF02</v>
      </c>
      <c r="C32" s="886">
        <f t="shared" si="2"/>
        <v>0</v>
      </c>
      <c r="D32" s="887">
        <f t="shared" si="3"/>
        <v>0</v>
      </c>
      <c r="E32" s="886">
        <f t="shared" si="4"/>
        <v>0</v>
      </c>
      <c r="F32" s="887">
        <f t="shared" si="5"/>
        <v>0</v>
      </c>
      <c r="G32" s="886">
        <f t="shared" si="6"/>
        <v>0</v>
      </c>
      <c r="H32" s="887">
        <f t="shared" si="7"/>
        <v>0</v>
      </c>
      <c r="I32" s="886">
        <f t="shared" si="8"/>
        <v>0</v>
      </c>
      <c r="J32" s="887">
        <f t="shared" si="9"/>
        <v>0</v>
      </c>
      <c r="K32" s="886">
        <f t="shared" si="10"/>
        <v>0</v>
      </c>
      <c r="L32" s="887">
        <f t="shared" si="11"/>
        <v>0</v>
      </c>
      <c r="M32" s="886">
        <f t="shared" si="12"/>
        <v>0</v>
      </c>
      <c r="N32" s="887">
        <f t="shared" si="13"/>
        <v>0</v>
      </c>
      <c r="O32" s="886">
        <f t="shared" si="14"/>
        <v>0</v>
      </c>
      <c r="P32" s="888">
        <f t="shared" si="15"/>
        <v>0</v>
      </c>
      <c r="Q32" s="886">
        <f t="shared" si="16"/>
        <v>0</v>
      </c>
      <c r="R32" s="888">
        <f t="shared" si="17"/>
        <v>0</v>
      </c>
      <c r="S32" s="886">
        <f t="shared" si="18"/>
        <v>0</v>
      </c>
      <c r="T32" s="889">
        <f t="shared" si="19"/>
        <v>0</v>
      </c>
      <c r="U32" s="553">
        <f t="shared" si="20"/>
        <v>0</v>
      </c>
      <c r="V32" s="555">
        <f t="shared" si="21"/>
        <v>0</v>
      </c>
      <c r="W32" s="31">
        <f>'t1'!M30</f>
        <v>0</v>
      </c>
      <c r="AA32" s="284"/>
      <c r="AB32" s="285"/>
      <c r="AC32" s="284"/>
      <c r="AD32" s="285"/>
      <c r="AE32" s="284"/>
      <c r="AF32" s="285"/>
      <c r="AG32" s="284"/>
      <c r="AH32" s="285"/>
      <c r="AI32" s="284"/>
      <c r="AJ32" s="285"/>
      <c r="AK32" s="284"/>
      <c r="AL32" s="285"/>
      <c r="AM32" s="284"/>
      <c r="AN32" s="651"/>
      <c r="AO32" s="284"/>
      <c r="AP32" s="651"/>
      <c r="AQ32" s="284"/>
      <c r="AR32" s="646"/>
      <c r="AS32" s="553">
        <f t="shared" si="22"/>
        <v>0</v>
      </c>
      <c r="AT32" s="555">
        <f t="shared" si="23"/>
        <v>0</v>
      </c>
      <c r="AU32" s="31">
        <f>'t1'!AR30</f>
        <v>0</v>
      </c>
    </row>
    <row r="33" spans="1:47" ht="12.75" customHeight="1" thickBot="1">
      <c r="A33" s="158" t="str">
        <f>'t1'!A31</f>
        <v>CAT. B - F1</v>
      </c>
      <c r="B33" s="230" t="str">
        <f>'t1'!B31</f>
        <v>0CBF01</v>
      </c>
      <c r="C33" s="886">
        <f t="shared" si="2"/>
        <v>0</v>
      </c>
      <c r="D33" s="887">
        <f t="shared" si="3"/>
        <v>0</v>
      </c>
      <c r="E33" s="886">
        <f t="shared" si="4"/>
        <v>0</v>
      </c>
      <c r="F33" s="887">
        <f t="shared" si="5"/>
        <v>0</v>
      </c>
      <c r="G33" s="886">
        <f t="shared" si="6"/>
        <v>0</v>
      </c>
      <c r="H33" s="887">
        <f t="shared" si="7"/>
        <v>0</v>
      </c>
      <c r="I33" s="886">
        <f t="shared" si="8"/>
        <v>0</v>
      </c>
      <c r="J33" s="887">
        <f t="shared" si="9"/>
        <v>0</v>
      </c>
      <c r="K33" s="886">
        <f t="shared" si="10"/>
        <v>0</v>
      </c>
      <c r="L33" s="887">
        <f t="shared" si="11"/>
        <v>0</v>
      </c>
      <c r="M33" s="886">
        <f t="shared" si="12"/>
        <v>0</v>
      </c>
      <c r="N33" s="887">
        <f t="shared" si="13"/>
        <v>0</v>
      </c>
      <c r="O33" s="886">
        <f t="shared" si="14"/>
        <v>0</v>
      </c>
      <c r="P33" s="888">
        <f t="shared" si="15"/>
        <v>0</v>
      </c>
      <c r="Q33" s="886">
        <f t="shared" si="16"/>
        <v>0</v>
      </c>
      <c r="R33" s="888">
        <f t="shared" si="17"/>
        <v>0</v>
      </c>
      <c r="S33" s="886">
        <f t="shared" si="18"/>
        <v>0</v>
      </c>
      <c r="T33" s="889">
        <f t="shared" si="19"/>
        <v>0</v>
      </c>
      <c r="U33" s="553">
        <f t="shared" si="20"/>
        <v>0</v>
      </c>
      <c r="V33" s="555">
        <f t="shared" si="21"/>
        <v>0</v>
      </c>
      <c r="W33" s="31">
        <f>'t1'!M31</f>
        <v>0</v>
      </c>
      <c r="AA33" s="284"/>
      <c r="AB33" s="285"/>
      <c r="AC33" s="284"/>
      <c r="AD33" s="285"/>
      <c r="AE33" s="284"/>
      <c r="AF33" s="285"/>
      <c r="AG33" s="284"/>
      <c r="AH33" s="285"/>
      <c r="AI33" s="284"/>
      <c r="AJ33" s="285"/>
      <c r="AK33" s="284"/>
      <c r="AL33" s="285"/>
      <c r="AM33" s="284"/>
      <c r="AN33" s="651"/>
      <c r="AO33" s="284"/>
      <c r="AP33" s="651"/>
      <c r="AQ33" s="284"/>
      <c r="AR33" s="646"/>
      <c r="AS33" s="553">
        <f t="shared" si="22"/>
        <v>0</v>
      </c>
      <c r="AT33" s="555">
        <f t="shared" si="23"/>
        <v>0</v>
      </c>
      <c r="AU33" s="31">
        <f>'t1'!AR31</f>
        <v>0</v>
      </c>
    </row>
    <row r="34" spans="1:46" ht="12.75" customHeight="1" thickBot="1" thickTop="1">
      <c r="A34" s="34" t="s">
        <v>77</v>
      </c>
      <c r="B34" s="675"/>
      <c r="C34" s="478">
        <f aca="true" t="shared" si="24" ref="C34:V34">SUM(C8:C33)</f>
        <v>0</v>
      </c>
      <c r="D34" s="479">
        <f t="shared" si="24"/>
        <v>0</v>
      </c>
      <c r="E34" s="478">
        <f t="shared" si="24"/>
        <v>0</v>
      </c>
      <c r="F34" s="479">
        <f t="shared" si="24"/>
        <v>0</v>
      </c>
      <c r="G34" s="478">
        <f t="shared" si="24"/>
        <v>0</v>
      </c>
      <c r="H34" s="479">
        <f t="shared" si="24"/>
        <v>0</v>
      </c>
      <c r="I34" s="478">
        <f t="shared" si="24"/>
        <v>0</v>
      </c>
      <c r="J34" s="479">
        <f t="shared" si="24"/>
        <v>0</v>
      </c>
      <c r="K34" s="478">
        <f t="shared" si="24"/>
        <v>0</v>
      </c>
      <c r="L34" s="479">
        <f t="shared" si="24"/>
        <v>0</v>
      </c>
      <c r="M34" s="478">
        <f t="shared" si="24"/>
        <v>0</v>
      </c>
      <c r="N34" s="479">
        <f t="shared" si="24"/>
        <v>0</v>
      </c>
      <c r="O34" s="478">
        <f t="shared" si="24"/>
        <v>0</v>
      </c>
      <c r="P34" s="652">
        <f t="shared" si="24"/>
        <v>0</v>
      </c>
      <c r="Q34" s="478">
        <f t="shared" si="24"/>
        <v>0</v>
      </c>
      <c r="R34" s="652">
        <f t="shared" si="24"/>
        <v>0</v>
      </c>
      <c r="S34" s="478">
        <f t="shared" si="24"/>
        <v>0</v>
      </c>
      <c r="T34" s="647">
        <f t="shared" si="24"/>
        <v>0</v>
      </c>
      <c r="U34" s="478">
        <f t="shared" si="24"/>
        <v>0</v>
      </c>
      <c r="V34" s="480">
        <f t="shared" si="24"/>
        <v>0</v>
      </c>
      <c r="AA34" s="478">
        <f aca="true" t="shared" si="25" ref="AA34:AT34">SUM(AA8:AA33)</f>
        <v>0</v>
      </c>
      <c r="AB34" s="479">
        <f t="shared" si="25"/>
        <v>0</v>
      </c>
      <c r="AC34" s="478">
        <f t="shared" si="25"/>
        <v>0</v>
      </c>
      <c r="AD34" s="479">
        <f t="shared" si="25"/>
        <v>0</v>
      </c>
      <c r="AE34" s="478">
        <f t="shared" si="25"/>
        <v>0</v>
      </c>
      <c r="AF34" s="479">
        <f t="shared" si="25"/>
        <v>0</v>
      </c>
      <c r="AG34" s="478">
        <f t="shared" si="25"/>
        <v>0</v>
      </c>
      <c r="AH34" s="479">
        <f t="shared" si="25"/>
        <v>0</v>
      </c>
      <c r="AI34" s="478">
        <f t="shared" si="25"/>
        <v>0</v>
      </c>
      <c r="AJ34" s="479">
        <f t="shared" si="25"/>
        <v>0</v>
      </c>
      <c r="AK34" s="478">
        <f t="shared" si="25"/>
        <v>0</v>
      </c>
      <c r="AL34" s="479">
        <f t="shared" si="25"/>
        <v>0</v>
      </c>
      <c r="AM34" s="478">
        <f t="shared" si="25"/>
        <v>0</v>
      </c>
      <c r="AN34" s="652">
        <f t="shared" si="25"/>
        <v>0</v>
      </c>
      <c r="AO34" s="478">
        <f t="shared" si="25"/>
        <v>0</v>
      </c>
      <c r="AP34" s="652">
        <f t="shared" si="25"/>
        <v>0</v>
      </c>
      <c r="AQ34" s="478">
        <f t="shared" si="25"/>
        <v>0</v>
      </c>
      <c r="AR34" s="647">
        <f t="shared" si="25"/>
        <v>0</v>
      </c>
      <c r="AS34" s="478">
        <f t="shared" si="25"/>
        <v>0</v>
      </c>
      <c r="AT34" s="480">
        <f t="shared" si="25"/>
        <v>0</v>
      </c>
    </row>
  </sheetData>
  <sheetProtection password="EA98" sheet="1" formatColumns="0" selectLockedCells="1"/>
  <mergeCells count="38">
    <mergeCell ref="Q5:R5"/>
    <mergeCell ref="I2:J2"/>
    <mergeCell ref="C5:D5"/>
    <mergeCell ref="E5:F5"/>
    <mergeCell ref="E4:F4"/>
    <mergeCell ref="G2:H2"/>
    <mergeCell ref="G4:H4"/>
    <mergeCell ref="G5:H5"/>
    <mergeCell ref="M5:N5"/>
    <mergeCell ref="I4:J4"/>
    <mergeCell ref="I5:J5"/>
    <mergeCell ref="K4:L4"/>
    <mergeCell ref="K5:L5"/>
    <mergeCell ref="O5:P5"/>
    <mergeCell ref="AE2:AF2"/>
    <mergeCell ref="AG2:AH2"/>
    <mergeCell ref="AC4:AD4"/>
    <mergeCell ref="AE4:AF4"/>
    <mergeCell ref="AG4:AH4"/>
    <mergeCell ref="M4:N4"/>
    <mergeCell ref="O4:P4"/>
    <mergeCell ref="Q4:R4"/>
    <mergeCell ref="S4:T4"/>
    <mergeCell ref="S5:T5"/>
    <mergeCell ref="AI4:AJ4"/>
    <mergeCell ref="AA5:AB5"/>
    <mergeCell ref="AC5:AD5"/>
    <mergeCell ref="AE5:AF5"/>
    <mergeCell ref="AG5:AH5"/>
    <mergeCell ref="AI5:AJ5"/>
    <mergeCell ref="AK5:AL5"/>
    <mergeCell ref="AM5:AN5"/>
    <mergeCell ref="AO5:AP5"/>
    <mergeCell ref="AQ5:AR5"/>
    <mergeCell ref="AK4:AL4"/>
    <mergeCell ref="AM4:AN4"/>
    <mergeCell ref="AO4:AP4"/>
    <mergeCell ref="AQ4:AR4"/>
  </mergeCells>
  <conditionalFormatting sqref="A10:B33">
    <cfRule type="expression" priority="1" dxfId="3" stopIfTrue="1">
      <formula>$W10&gt;0</formula>
    </cfRule>
  </conditionalFormatting>
  <conditionalFormatting sqref="A8:B9">
    <cfRule type="expression" priority="4" dxfId="3" stopIfTrue="1">
      <formula>$W8&gt;0</formula>
    </cfRule>
  </conditionalFormatting>
  <conditionalFormatting sqref="C8:V33">
    <cfRule type="expression" priority="3" dxfId="3" stopIfTrue="1">
      <formula>$W8&gt;0</formula>
    </cfRule>
  </conditionalFormatting>
  <conditionalFormatting sqref="AA8:AT33">
    <cfRule type="expression" priority="2" dxfId="3"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oglio19"/>
  <dimension ref="A1:AP34"/>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37.83203125" style="5" customWidth="1"/>
    <col min="2" max="2" width="11" style="7" customWidth="1"/>
    <col min="3" max="3" width="14.83203125" style="5" hidden="1" customWidth="1"/>
    <col min="4" max="10" width="16.83203125" style="5" hidden="1" customWidth="1"/>
    <col min="11" max="26" width="9.33203125" style="5" hidden="1" customWidth="1"/>
    <col min="27" max="27" width="14.83203125" style="5" customWidth="1"/>
    <col min="28" max="34" width="16.83203125" style="5" customWidth="1"/>
    <col min="35" max="36" width="9.33203125" style="5" hidden="1" customWidth="1"/>
    <col min="37" max="37" width="9.33203125" style="5" customWidth="1"/>
    <col min="38" max="41" width="9.33203125" style="5" hidden="1" customWidth="1"/>
    <col min="42" max="42" width="39.66015625" style="5" customWidth="1"/>
    <col min="43" max="16384" width="9.33203125" style="5" customWidth="1"/>
  </cols>
  <sheetData>
    <row r="1" spans="1:36" ht="33" customHeight="1">
      <c r="A1" s="874" t="str">
        <f>'t1'!A1</f>
        <v>PRESIDENZA DEL CONSIGLIO DEI MINISTRI - anno 2019</v>
      </c>
      <c r="B1" s="874"/>
      <c r="C1" s="874"/>
      <c r="D1" s="874"/>
      <c r="E1" s="874"/>
      <c r="F1" s="874"/>
      <c r="G1" s="874"/>
      <c r="H1" s="874"/>
      <c r="I1" s="3"/>
      <c r="J1" s="321"/>
      <c r="L1"/>
      <c r="AG1" s="3"/>
      <c r="AH1" s="321"/>
      <c r="AJ1"/>
    </row>
    <row r="2" spans="1:34" ht="27" customHeight="1" thickBot="1">
      <c r="A2" s="6"/>
      <c r="H2" s="1329"/>
      <c r="I2" s="1329"/>
      <c r="J2" s="1329"/>
      <c r="AF2" s="1329"/>
      <c r="AG2" s="1329"/>
      <c r="AH2" s="1329"/>
    </row>
    <row r="3" spans="1:42" ht="12" thickBot="1">
      <c r="A3" s="12"/>
      <c r="B3" s="13"/>
      <c r="C3" s="131" t="s">
        <v>259</v>
      </c>
      <c r="D3" s="14"/>
      <c r="E3" s="14"/>
      <c r="F3" s="14"/>
      <c r="G3" s="14"/>
      <c r="H3" s="14"/>
      <c r="I3" s="127"/>
      <c r="J3" s="127"/>
      <c r="AA3" s="131" t="s">
        <v>259</v>
      </c>
      <c r="AB3" s="14"/>
      <c r="AC3" s="14"/>
      <c r="AD3" s="14"/>
      <c r="AE3" s="14"/>
      <c r="AF3" s="14"/>
      <c r="AG3" s="127"/>
      <c r="AH3" s="127"/>
      <c r="AK3"/>
      <c r="AL3"/>
      <c r="AM3"/>
      <c r="AN3"/>
      <c r="AO3"/>
      <c r="AP3" s="1228"/>
    </row>
    <row r="4" spans="1:42" ht="41.25" customHeight="1" thickTop="1">
      <c r="A4" s="27" t="s">
        <v>147</v>
      </c>
      <c r="B4" s="128" t="s">
        <v>74</v>
      </c>
      <c r="C4" s="129" t="s">
        <v>185</v>
      </c>
      <c r="D4" s="129" t="s">
        <v>148</v>
      </c>
      <c r="E4" s="1125" t="s">
        <v>809</v>
      </c>
      <c r="F4" s="1126" t="s">
        <v>810</v>
      </c>
      <c r="G4" s="129" t="s">
        <v>112</v>
      </c>
      <c r="H4" s="129" t="s">
        <v>184</v>
      </c>
      <c r="I4" s="129" t="s">
        <v>113</v>
      </c>
      <c r="J4" s="677" t="s">
        <v>77</v>
      </c>
      <c r="AA4" s="129" t="s">
        <v>185</v>
      </c>
      <c r="AB4" s="129" t="s">
        <v>148</v>
      </c>
      <c r="AC4" s="1125" t="s">
        <v>809</v>
      </c>
      <c r="AD4" s="1126" t="s">
        <v>810</v>
      </c>
      <c r="AE4" s="129" t="s">
        <v>112</v>
      </c>
      <c r="AF4" s="129" t="s">
        <v>184</v>
      </c>
      <c r="AG4" s="129" t="s">
        <v>113</v>
      </c>
      <c r="AH4" s="677" t="s">
        <v>77</v>
      </c>
      <c r="AK4" s="1229" t="s">
        <v>865</v>
      </c>
      <c r="AL4" s="1229"/>
      <c r="AM4" s="1229"/>
      <c r="AN4" s="1229"/>
      <c r="AO4" s="1229"/>
      <c r="AP4" s="1377" t="s">
        <v>866</v>
      </c>
    </row>
    <row r="5" spans="1:42" s="279" customFormat="1" ht="12.75" thickBot="1">
      <c r="A5" s="868" t="s">
        <v>665</v>
      </c>
      <c r="B5" s="299"/>
      <c r="C5" s="300" t="s">
        <v>419</v>
      </c>
      <c r="D5" s="300" t="s">
        <v>415</v>
      </c>
      <c r="E5" s="300" t="s">
        <v>811</v>
      </c>
      <c r="F5" s="300" t="s">
        <v>812</v>
      </c>
      <c r="G5" s="300" t="s">
        <v>416</v>
      </c>
      <c r="H5" s="300" t="s">
        <v>417</v>
      </c>
      <c r="I5" s="300" t="s">
        <v>418</v>
      </c>
      <c r="J5" s="301"/>
      <c r="L5" s="1096"/>
      <c r="AA5" s="300" t="s">
        <v>419</v>
      </c>
      <c r="AB5" s="300" t="s">
        <v>415</v>
      </c>
      <c r="AC5" s="300" t="s">
        <v>811</v>
      </c>
      <c r="AD5" s="300" t="s">
        <v>812</v>
      </c>
      <c r="AE5" s="300" t="s">
        <v>416</v>
      </c>
      <c r="AF5" s="300" t="s">
        <v>417</v>
      </c>
      <c r="AG5" s="300" t="s">
        <v>418</v>
      </c>
      <c r="AH5" s="301"/>
      <c r="AK5" s="1230">
        <f>COUNTIF($AP$6:$AP$31,"Incongruenza")</f>
        <v>0</v>
      </c>
      <c r="AL5" s="1231" t="s">
        <v>111</v>
      </c>
      <c r="AM5" s="1231"/>
      <c r="AN5" s="1096" t="s">
        <v>867</v>
      </c>
      <c r="AO5" s="1096" t="s">
        <v>868</v>
      </c>
      <c r="AP5" s="1378"/>
    </row>
    <row r="6" spans="1:42" ht="12.75" customHeight="1" thickBot="1" thickTop="1">
      <c r="A6" s="25" t="str">
        <f>'t1'!A6</f>
        <v>CONSIGLIERE</v>
      </c>
      <c r="B6" s="237" t="str">
        <f>'t1'!B6</f>
        <v>0D0CON</v>
      </c>
      <c r="C6" s="484">
        <f>ROUND(AA6,2)</f>
        <v>0</v>
      </c>
      <c r="D6" s="484">
        <f aca="true" t="shared" si="0" ref="D6:I7">ROUND(AB6,0)</f>
        <v>0</v>
      </c>
      <c r="E6" s="484">
        <f t="shared" si="0"/>
        <v>0</v>
      </c>
      <c r="F6" s="484">
        <f t="shared" si="0"/>
        <v>0</v>
      </c>
      <c r="G6" s="484">
        <f t="shared" si="0"/>
        <v>0</v>
      </c>
      <c r="H6" s="484">
        <f t="shared" si="0"/>
        <v>0</v>
      </c>
      <c r="I6" s="484">
        <f t="shared" si="0"/>
        <v>0</v>
      </c>
      <c r="J6" s="484">
        <f>(C6+D6+E6+F6+G6+H6)-I6</f>
        <v>0</v>
      </c>
      <c r="K6" s="5">
        <f>'t1'!M6</f>
        <v>0</v>
      </c>
      <c r="L6" s="1095" t="s">
        <v>450</v>
      </c>
      <c r="AA6" s="214"/>
      <c r="AB6" s="214"/>
      <c r="AC6" s="214"/>
      <c r="AD6" s="214"/>
      <c r="AE6" s="214"/>
      <c r="AF6" s="214"/>
      <c r="AG6" s="214"/>
      <c r="AH6" s="484">
        <f>(AB6+AC6+AD6+AE6+AF6)-AG6</f>
        <v>0</v>
      </c>
      <c r="AI6" s="5">
        <f>'t1'!AJ6</f>
        <v>0</v>
      </c>
      <c r="AK6"/>
      <c r="AL6" s="5" t="s">
        <v>869</v>
      </c>
      <c r="AM6" s="5" t="s">
        <v>870</v>
      </c>
      <c r="AN6" s="1232" t="str">
        <f>IF($AL6="no",(IF($AC6&gt;0,"Incongruenza","OK")),(IF($AC6=0,"OK","ok")))</f>
        <v>OK</v>
      </c>
      <c r="AO6" s="1233" t="str">
        <f>IF($AM6="no",(IF($AD6&gt;0,"Incongruenza","OK")),(IF($AD6=0,"OK","ok")))</f>
        <v>OK</v>
      </c>
      <c r="AP6" s="1234" t="str">
        <f>IF(AND($AL6="no",$AM6="no",$AD6&gt;0),"Sono stati inseriti importi RIA e/o Progressioni",IF(AND($AL6="no",$AM6="no",$AC6&gt;0)," ",IF(OR($AN6="Incongruenza",$AO6="Incongruenza"),"Incongruenza"," ")))</f>
        <v> </v>
      </c>
    </row>
    <row r="7" spans="1:42" ht="12" customHeight="1" thickBot="1">
      <c r="A7" s="158" t="str">
        <f>'t1'!A7</f>
        <v>DIRIGENTE I FASCIA</v>
      </c>
      <c r="B7" s="230" t="str">
        <f>'t1'!B7</f>
        <v>0D0077</v>
      </c>
      <c r="C7" s="484">
        <f>ROUND(AA7,2)</f>
        <v>0</v>
      </c>
      <c r="D7" s="484">
        <f t="shared" si="0"/>
        <v>0</v>
      </c>
      <c r="E7" s="484">
        <f t="shared" si="0"/>
        <v>0</v>
      </c>
      <c r="F7" s="484">
        <f t="shared" si="0"/>
        <v>0</v>
      </c>
      <c r="G7" s="484">
        <f t="shared" si="0"/>
        <v>0</v>
      </c>
      <c r="H7" s="484">
        <f t="shared" si="0"/>
        <v>0</v>
      </c>
      <c r="I7" s="484">
        <f t="shared" si="0"/>
        <v>0</v>
      </c>
      <c r="J7" s="484">
        <f>(C7+D7+E7+F7+G7+H7)-I7</f>
        <v>0</v>
      </c>
      <c r="K7" s="5">
        <f>'t1'!M7</f>
        <v>0</v>
      </c>
      <c r="L7" s="1095" t="s">
        <v>450</v>
      </c>
      <c r="AA7" s="214"/>
      <c r="AB7" s="214"/>
      <c r="AC7" s="214"/>
      <c r="AD7" s="214"/>
      <c r="AE7" s="214"/>
      <c r="AF7" s="214"/>
      <c r="AG7" s="214"/>
      <c r="AH7" s="484">
        <f aca="true" t="shared" si="1" ref="AH7:AH31">(AB7+AC7+AD7+AE7+AF7)-AG7</f>
        <v>0</v>
      </c>
      <c r="AI7" s="5">
        <f>'t1'!AJ7</f>
        <v>0</v>
      </c>
      <c r="AL7" s="5" t="s">
        <v>869</v>
      </c>
      <c r="AM7" s="5" t="s">
        <v>870</v>
      </c>
      <c r="AN7" s="1232" t="str">
        <f aca="true" t="shared" si="2" ref="AN7:AN31">IF($AL7="no",(IF($AC7&gt;0,"Incongruenza","OK")),(IF($AC7=0,"OK","ok")))</f>
        <v>OK</v>
      </c>
      <c r="AO7" s="1233" t="str">
        <f aca="true" t="shared" si="3" ref="AO7:AO31">IF($AM7="no",(IF($AD7&gt;0,"Incongruenza","OK")),(IF($AD7=0,"OK","ok")))</f>
        <v>OK</v>
      </c>
      <c r="AP7" s="1234" t="str">
        <f aca="true" t="shared" si="4" ref="AP7:AP31">IF(AND($AL7="no",$AM7="no",$AD7&gt;0),"Sono stati inseriti importi RIA e/o Progressioni",IF(AND($AL7="no",$AM7="no",$AC7&gt;0)," ",IF(OR($AN7="Incongruenza",$AO7="Incongruenza"),"Incongruenza"," ")))</f>
        <v> </v>
      </c>
    </row>
    <row r="8" spans="1:42" ht="12" customHeight="1" thickBot="1">
      <c r="A8" s="158" t="str">
        <f>'t1'!A8</f>
        <v>DIRIGENTE I FASCIA A TEMPO DETERM.</v>
      </c>
      <c r="B8" s="230" t="str">
        <f>'t1'!B8</f>
        <v>0D0078</v>
      </c>
      <c r="C8" s="484">
        <f aca="true" t="shared" si="5" ref="C8:C31">ROUND(AA8,2)</f>
        <v>0</v>
      </c>
      <c r="D8" s="484">
        <f aca="true" t="shared" si="6" ref="D8:D31">ROUND(AB8,0)</f>
        <v>0</v>
      </c>
      <c r="E8" s="484">
        <f aca="true" t="shared" si="7" ref="E8:E31">ROUND(AC8,0)</f>
        <v>0</v>
      </c>
      <c r="F8" s="484">
        <f aca="true" t="shared" si="8" ref="F8:F31">ROUND(AD8,0)</f>
        <v>0</v>
      </c>
      <c r="G8" s="484">
        <f aca="true" t="shared" si="9" ref="G8:G31">ROUND(AE8,0)</f>
        <v>0</v>
      </c>
      <c r="H8" s="484">
        <f aca="true" t="shared" si="10" ref="H8:H31">ROUND(AF8,0)</f>
        <v>0</v>
      </c>
      <c r="I8" s="484">
        <f aca="true" t="shared" si="11" ref="I8:I31">ROUND(AG8,0)</f>
        <v>0</v>
      </c>
      <c r="J8" s="484">
        <f aca="true" t="shared" si="12" ref="J8:J31">(C8+D8+E8+F8+G8+H8)-I8</f>
        <v>0</v>
      </c>
      <c r="K8" s="5">
        <f>'t1'!M8</f>
        <v>0</v>
      </c>
      <c r="L8" s="1095" t="s">
        <v>450</v>
      </c>
      <c r="AA8" s="214"/>
      <c r="AB8" s="214"/>
      <c r="AC8" s="214"/>
      <c r="AD8" s="214"/>
      <c r="AE8" s="214"/>
      <c r="AF8" s="214"/>
      <c r="AG8" s="214"/>
      <c r="AH8" s="484">
        <f t="shared" si="1"/>
        <v>0</v>
      </c>
      <c r="AI8" s="5">
        <f>'t1'!AJ8</f>
        <v>0</v>
      </c>
      <c r="AL8" s="5" t="s">
        <v>869</v>
      </c>
      <c r="AM8" s="5" t="s">
        <v>870</v>
      </c>
      <c r="AN8" s="1232" t="str">
        <f t="shared" si="2"/>
        <v>OK</v>
      </c>
      <c r="AO8" s="1233" t="str">
        <f t="shared" si="3"/>
        <v>OK</v>
      </c>
      <c r="AP8" s="1234" t="str">
        <f t="shared" si="4"/>
        <v> </v>
      </c>
    </row>
    <row r="9" spans="1:42" ht="12" customHeight="1" thickBot="1">
      <c r="A9" s="158" t="str">
        <f>'t1'!A9</f>
        <v>REFERENDARIO</v>
      </c>
      <c r="B9" s="230" t="str">
        <f>'t1'!B9</f>
        <v>0D0376</v>
      </c>
      <c r="C9" s="484">
        <f t="shared" si="5"/>
        <v>0</v>
      </c>
      <c r="D9" s="484">
        <f t="shared" si="6"/>
        <v>0</v>
      </c>
      <c r="E9" s="484">
        <f t="shared" si="7"/>
        <v>0</v>
      </c>
      <c r="F9" s="484">
        <f t="shared" si="8"/>
        <v>0</v>
      </c>
      <c r="G9" s="484">
        <f t="shared" si="9"/>
        <v>0</v>
      </c>
      <c r="H9" s="484">
        <f t="shared" si="10"/>
        <v>0</v>
      </c>
      <c r="I9" s="484">
        <f t="shared" si="11"/>
        <v>0</v>
      </c>
      <c r="J9" s="484">
        <f t="shared" si="12"/>
        <v>0</v>
      </c>
      <c r="K9" s="5">
        <f>'t1'!M9</f>
        <v>0</v>
      </c>
      <c r="L9" s="1095" t="s">
        <v>449</v>
      </c>
      <c r="AA9" s="214"/>
      <c r="AB9" s="214"/>
      <c r="AC9" s="214"/>
      <c r="AD9" s="214"/>
      <c r="AE9" s="214"/>
      <c r="AF9" s="214"/>
      <c r="AG9" s="214"/>
      <c r="AH9" s="484">
        <f t="shared" si="1"/>
        <v>0</v>
      </c>
      <c r="AI9" s="5">
        <f>'t1'!AJ9</f>
        <v>0</v>
      </c>
      <c r="AL9" s="5" t="s">
        <v>869</v>
      </c>
      <c r="AM9" s="5" t="s">
        <v>870</v>
      </c>
      <c r="AN9" s="1232" t="str">
        <f t="shared" si="2"/>
        <v>OK</v>
      </c>
      <c r="AO9" s="1233" t="str">
        <f t="shared" si="3"/>
        <v>OK</v>
      </c>
      <c r="AP9" s="1234" t="str">
        <f t="shared" si="4"/>
        <v> </v>
      </c>
    </row>
    <row r="10" spans="1:42" ht="12" customHeight="1" thickBot="1">
      <c r="A10" s="158" t="str">
        <f>'t1'!A10</f>
        <v>DIRIGENTE II FASCIA</v>
      </c>
      <c r="B10" s="230" t="str">
        <f>'t1'!B10</f>
        <v>0D0079</v>
      </c>
      <c r="C10" s="484">
        <f t="shared" si="5"/>
        <v>0</v>
      </c>
      <c r="D10" s="484">
        <f t="shared" si="6"/>
        <v>0</v>
      </c>
      <c r="E10" s="484">
        <f t="shared" si="7"/>
        <v>0</v>
      </c>
      <c r="F10" s="484">
        <f t="shared" si="8"/>
        <v>0</v>
      </c>
      <c r="G10" s="484">
        <f t="shared" si="9"/>
        <v>0</v>
      </c>
      <c r="H10" s="484">
        <f t="shared" si="10"/>
        <v>0</v>
      </c>
      <c r="I10" s="484">
        <f t="shared" si="11"/>
        <v>0</v>
      </c>
      <c r="J10" s="484">
        <f t="shared" si="12"/>
        <v>0</v>
      </c>
      <c r="K10" s="5">
        <f>'t1'!M10</f>
        <v>0</v>
      </c>
      <c r="L10" s="1095" t="s">
        <v>449</v>
      </c>
      <c r="AA10" s="214"/>
      <c r="AB10" s="214"/>
      <c r="AC10" s="214"/>
      <c r="AD10" s="214"/>
      <c r="AE10" s="214"/>
      <c r="AF10" s="214"/>
      <c r="AG10" s="214"/>
      <c r="AH10" s="484">
        <f t="shared" si="1"/>
        <v>0</v>
      </c>
      <c r="AI10" s="5">
        <f>'t1'!AJ10</f>
        <v>0</v>
      </c>
      <c r="AL10" s="5" t="s">
        <v>869</v>
      </c>
      <c r="AM10" s="5" t="s">
        <v>870</v>
      </c>
      <c r="AN10" s="1232" t="str">
        <f t="shared" si="2"/>
        <v>OK</v>
      </c>
      <c r="AO10" s="1233" t="str">
        <f t="shared" si="3"/>
        <v>OK</v>
      </c>
      <c r="AP10" s="1234" t="str">
        <f t="shared" si="4"/>
        <v> </v>
      </c>
    </row>
    <row r="11" spans="1:42" ht="12" customHeight="1" thickBot="1">
      <c r="A11" s="158" t="str">
        <f>'t1'!A11</f>
        <v>DIRIGENTE II FASCIA A TEMPO DETERM.</v>
      </c>
      <c r="B11" s="230" t="str">
        <f>'t1'!B11</f>
        <v>0D0080</v>
      </c>
      <c r="C11" s="484">
        <f t="shared" si="5"/>
        <v>0</v>
      </c>
      <c r="D11" s="484">
        <f t="shared" si="6"/>
        <v>0</v>
      </c>
      <c r="E11" s="484">
        <f t="shared" si="7"/>
        <v>0</v>
      </c>
      <c r="F11" s="484">
        <f t="shared" si="8"/>
        <v>0</v>
      </c>
      <c r="G11" s="484">
        <f t="shared" si="9"/>
        <v>0</v>
      </c>
      <c r="H11" s="484">
        <f t="shared" si="10"/>
        <v>0</v>
      </c>
      <c r="I11" s="484">
        <f t="shared" si="11"/>
        <v>0</v>
      </c>
      <c r="J11" s="484">
        <f t="shared" si="12"/>
        <v>0</v>
      </c>
      <c r="K11" s="5">
        <f>'t1'!M11</f>
        <v>0</v>
      </c>
      <c r="L11" s="1095" t="s">
        <v>449</v>
      </c>
      <c r="AA11" s="214"/>
      <c r="AB11" s="214"/>
      <c r="AC11" s="214"/>
      <c r="AD11" s="214"/>
      <c r="AE11" s="214"/>
      <c r="AF11" s="214"/>
      <c r="AG11" s="214"/>
      <c r="AH11" s="484">
        <f t="shared" si="1"/>
        <v>0</v>
      </c>
      <c r="AI11" s="5">
        <f>'t1'!AJ11</f>
        <v>0</v>
      </c>
      <c r="AL11" s="5" t="s">
        <v>869</v>
      </c>
      <c r="AM11" s="5" t="s">
        <v>870</v>
      </c>
      <c r="AN11" s="1232" t="str">
        <f t="shared" si="2"/>
        <v>OK</v>
      </c>
      <c r="AO11" s="1233" t="str">
        <f t="shared" si="3"/>
        <v>OK</v>
      </c>
      <c r="AP11" s="1234" t="str">
        <f t="shared" si="4"/>
        <v> </v>
      </c>
    </row>
    <row r="12" spans="1:42" ht="12" customHeight="1" thickBot="1">
      <c r="A12" s="158" t="str">
        <f>'t1'!A12</f>
        <v>ISPETTORE GENERALE R.E.</v>
      </c>
      <c r="B12" s="230" t="str">
        <f>'t1'!B12</f>
        <v>0E0083</v>
      </c>
      <c r="C12" s="484">
        <f t="shared" si="5"/>
        <v>0</v>
      </c>
      <c r="D12" s="484">
        <f t="shared" si="6"/>
        <v>0</v>
      </c>
      <c r="E12" s="484">
        <f t="shared" si="7"/>
        <v>0</v>
      </c>
      <c r="F12" s="484">
        <f t="shared" si="8"/>
        <v>0</v>
      </c>
      <c r="G12" s="484">
        <f t="shared" si="9"/>
        <v>0</v>
      </c>
      <c r="H12" s="484">
        <f t="shared" si="10"/>
        <v>0</v>
      </c>
      <c r="I12" s="484">
        <f t="shared" si="11"/>
        <v>0</v>
      </c>
      <c r="J12" s="484">
        <f t="shared" si="12"/>
        <v>0</v>
      </c>
      <c r="K12" s="5">
        <f>'t1'!M12</f>
        <v>0</v>
      </c>
      <c r="L12" s="1095" t="s">
        <v>283</v>
      </c>
      <c r="AA12" s="214"/>
      <c r="AB12" s="214"/>
      <c r="AC12" s="214"/>
      <c r="AD12" s="214"/>
      <c r="AE12" s="214"/>
      <c r="AF12" s="214"/>
      <c r="AG12" s="214"/>
      <c r="AH12" s="484">
        <f t="shared" si="1"/>
        <v>0</v>
      </c>
      <c r="AI12" s="5">
        <f>'t1'!AJ12</f>
        <v>0</v>
      </c>
      <c r="AL12" s="5" t="s">
        <v>869</v>
      </c>
      <c r="AM12" s="5" t="s">
        <v>870</v>
      </c>
      <c r="AN12" s="1232" t="str">
        <f t="shared" si="2"/>
        <v>OK</v>
      </c>
      <c r="AO12" s="1233" t="str">
        <f t="shared" si="3"/>
        <v>OK</v>
      </c>
      <c r="AP12" s="1234" t="str">
        <f t="shared" si="4"/>
        <v> </v>
      </c>
    </row>
    <row r="13" spans="1:42" ht="12" customHeight="1" thickBot="1">
      <c r="A13" s="158" t="str">
        <f>'t1'!A13</f>
        <v>DIRETTORE DIVISIONE R.E.</v>
      </c>
      <c r="B13" s="230" t="str">
        <f>'t1'!B13</f>
        <v>0E0076</v>
      </c>
      <c r="C13" s="484">
        <f t="shared" si="5"/>
        <v>0</v>
      </c>
      <c r="D13" s="484">
        <f t="shared" si="6"/>
        <v>0</v>
      </c>
      <c r="E13" s="484">
        <f t="shared" si="7"/>
        <v>0</v>
      </c>
      <c r="F13" s="484">
        <f t="shared" si="8"/>
        <v>0</v>
      </c>
      <c r="G13" s="484">
        <f t="shared" si="9"/>
        <v>0</v>
      </c>
      <c r="H13" s="484">
        <f t="shared" si="10"/>
        <v>0</v>
      </c>
      <c r="I13" s="484">
        <f t="shared" si="11"/>
        <v>0</v>
      </c>
      <c r="J13" s="484">
        <f t="shared" si="12"/>
        <v>0</v>
      </c>
      <c r="K13" s="5">
        <f>'t1'!M13</f>
        <v>0</v>
      </c>
      <c r="L13" s="1095" t="s">
        <v>283</v>
      </c>
      <c r="AA13" s="214"/>
      <c r="AB13" s="214"/>
      <c r="AC13" s="214"/>
      <c r="AD13" s="214"/>
      <c r="AE13" s="214"/>
      <c r="AF13" s="214"/>
      <c r="AG13" s="214"/>
      <c r="AH13" s="484">
        <f t="shared" si="1"/>
        <v>0</v>
      </c>
      <c r="AI13" s="5">
        <f>'t1'!AJ13</f>
        <v>0</v>
      </c>
      <c r="AL13" s="5" t="s">
        <v>869</v>
      </c>
      <c r="AM13" s="5" t="s">
        <v>870</v>
      </c>
      <c r="AN13" s="1232" t="str">
        <f t="shared" si="2"/>
        <v>OK</v>
      </c>
      <c r="AO13" s="1233" t="str">
        <f t="shared" si="3"/>
        <v>OK</v>
      </c>
      <c r="AP13" s="1234" t="str">
        <f t="shared" si="4"/>
        <v> </v>
      </c>
    </row>
    <row r="14" spans="1:42" ht="12" customHeight="1" thickBot="1">
      <c r="A14" s="158" t="str">
        <f>'t1'!A14</f>
        <v>CAT. A - F9</v>
      </c>
      <c r="B14" s="230" t="str">
        <f>'t1'!B14</f>
        <v>0CAF09</v>
      </c>
      <c r="C14" s="484">
        <f t="shared" si="5"/>
        <v>0</v>
      </c>
      <c r="D14" s="484">
        <f t="shared" si="6"/>
        <v>0</v>
      </c>
      <c r="E14" s="484">
        <f t="shared" si="7"/>
        <v>0</v>
      </c>
      <c r="F14" s="484">
        <f t="shared" si="8"/>
        <v>0</v>
      </c>
      <c r="G14" s="484">
        <f t="shared" si="9"/>
        <v>0</v>
      </c>
      <c r="H14" s="484">
        <f t="shared" si="10"/>
        <v>0</v>
      </c>
      <c r="I14" s="484">
        <f t="shared" si="11"/>
        <v>0</v>
      </c>
      <c r="J14" s="484">
        <f t="shared" si="12"/>
        <v>0</v>
      </c>
      <c r="K14" s="5">
        <f>'t1'!M14</f>
        <v>0</v>
      </c>
      <c r="L14" s="1095" t="s">
        <v>283</v>
      </c>
      <c r="AA14" s="214"/>
      <c r="AB14" s="214"/>
      <c r="AC14" s="214"/>
      <c r="AD14" s="214"/>
      <c r="AE14" s="214"/>
      <c r="AF14" s="214"/>
      <c r="AG14" s="214"/>
      <c r="AH14" s="484">
        <f t="shared" si="1"/>
        <v>0</v>
      </c>
      <c r="AI14" s="5">
        <f>'t1'!AJ14</f>
        <v>0</v>
      </c>
      <c r="AL14" s="5" t="s">
        <v>869</v>
      </c>
      <c r="AM14" s="5" t="s">
        <v>870</v>
      </c>
      <c r="AN14" s="1232" t="str">
        <f t="shared" si="2"/>
        <v>OK</v>
      </c>
      <c r="AO14" s="1233" t="str">
        <f t="shared" si="3"/>
        <v>OK</v>
      </c>
      <c r="AP14" s="1234" t="str">
        <f t="shared" si="4"/>
        <v> </v>
      </c>
    </row>
    <row r="15" spans="1:42" ht="12" customHeight="1" thickBot="1">
      <c r="A15" s="158" t="str">
        <f>'t1'!A15</f>
        <v>CAT. A - F8</v>
      </c>
      <c r="B15" s="230" t="str">
        <f>'t1'!B15</f>
        <v>0CAF08</v>
      </c>
      <c r="C15" s="484">
        <f t="shared" si="5"/>
        <v>0</v>
      </c>
      <c r="D15" s="484">
        <f t="shared" si="6"/>
        <v>0</v>
      </c>
      <c r="E15" s="484">
        <f t="shared" si="7"/>
        <v>0</v>
      </c>
      <c r="F15" s="484">
        <f t="shared" si="8"/>
        <v>0</v>
      </c>
      <c r="G15" s="484">
        <f t="shared" si="9"/>
        <v>0</v>
      </c>
      <c r="H15" s="484">
        <f t="shared" si="10"/>
        <v>0</v>
      </c>
      <c r="I15" s="484">
        <f t="shared" si="11"/>
        <v>0</v>
      </c>
      <c r="J15" s="484">
        <f t="shared" si="12"/>
        <v>0</v>
      </c>
      <c r="K15" s="5">
        <f>'t1'!M15</f>
        <v>0</v>
      </c>
      <c r="L15" s="1095" t="s">
        <v>283</v>
      </c>
      <c r="AA15" s="214"/>
      <c r="AB15" s="214"/>
      <c r="AC15" s="214"/>
      <c r="AD15" s="214"/>
      <c r="AE15" s="214"/>
      <c r="AF15" s="214"/>
      <c r="AG15" s="214"/>
      <c r="AH15" s="484">
        <f t="shared" si="1"/>
        <v>0</v>
      </c>
      <c r="AI15" s="5">
        <f>'t1'!AJ15</f>
        <v>0</v>
      </c>
      <c r="AL15" s="5" t="s">
        <v>869</v>
      </c>
      <c r="AM15" s="5" t="s">
        <v>870</v>
      </c>
      <c r="AN15" s="1232" t="str">
        <f t="shared" si="2"/>
        <v>OK</v>
      </c>
      <c r="AO15" s="1233" t="str">
        <f t="shared" si="3"/>
        <v>OK</v>
      </c>
      <c r="AP15" s="1234" t="str">
        <f t="shared" si="4"/>
        <v> </v>
      </c>
    </row>
    <row r="16" spans="1:42" ht="12" customHeight="1" thickBot="1">
      <c r="A16" s="158" t="str">
        <f>'t1'!A16</f>
        <v>CAT. A - F7</v>
      </c>
      <c r="B16" s="230" t="str">
        <f>'t1'!B16</f>
        <v>0CAF07</v>
      </c>
      <c r="C16" s="484">
        <f t="shared" si="5"/>
        <v>0</v>
      </c>
      <c r="D16" s="484">
        <f t="shared" si="6"/>
        <v>0</v>
      </c>
      <c r="E16" s="484">
        <f t="shared" si="7"/>
        <v>0</v>
      </c>
      <c r="F16" s="484">
        <f t="shared" si="8"/>
        <v>0</v>
      </c>
      <c r="G16" s="484">
        <f t="shared" si="9"/>
        <v>0</v>
      </c>
      <c r="H16" s="484">
        <f t="shared" si="10"/>
        <v>0</v>
      </c>
      <c r="I16" s="484">
        <f t="shared" si="11"/>
        <v>0</v>
      </c>
      <c r="J16" s="484">
        <f t="shared" si="12"/>
        <v>0</v>
      </c>
      <c r="K16" s="5">
        <f>'t1'!M16</f>
        <v>0</v>
      </c>
      <c r="L16" s="1095" t="s">
        <v>283</v>
      </c>
      <c r="AA16" s="214"/>
      <c r="AB16" s="214"/>
      <c r="AC16" s="214"/>
      <c r="AD16" s="214"/>
      <c r="AE16" s="214"/>
      <c r="AF16" s="214"/>
      <c r="AG16" s="214"/>
      <c r="AH16" s="484">
        <f t="shared" si="1"/>
        <v>0</v>
      </c>
      <c r="AI16" s="5">
        <f>'t1'!AJ16</f>
        <v>0</v>
      </c>
      <c r="AL16" s="5" t="s">
        <v>869</v>
      </c>
      <c r="AM16" s="5" t="s">
        <v>870</v>
      </c>
      <c r="AN16" s="1232" t="str">
        <f t="shared" si="2"/>
        <v>OK</v>
      </c>
      <c r="AO16" s="1233" t="str">
        <f t="shared" si="3"/>
        <v>OK</v>
      </c>
      <c r="AP16" s="1234" t="str">
        <f t="shared" si="4"/>
        <v> </v>
      </c>
    </row>
    <row r="17" spans="1:42" ht="12" customHeight="1" thickBot="1">
      <c r="A17" s="158" t="str">
        <f>'t1'!A17</f>
        <v>CAT. A - F6</v>
      </c>
      <c r="B17" s="230" t="str">
        <f>'t1'!B17</f>
        <v>0CAF06</v>
      </c>
      <c r="C17" s="484">
        <f t="shared" si="5"/>
        <v>0</v>
      </c>
      <c r="D17" s="484">
        <f t="shared" si="6"/>
        <v>0</v>
      </c>
      <c r="E17" s="484">
        <f t="shared" si="7"/>
        <v>0</v>
      </c>
      <c r="F17" s="484">
        <f t="shared" si="8"/>
        <v>0</v>
      </c>
      <c r="G17" s="484">
        <f t="shared" si="9"/>
        <v>0</v>
      </c>
      <c r="H17" s="484">
        <f t="shared" si="10"/>
        <v>0</v>
      </c>
      <c r="I17" s="484">
        <f t="shared" si="11"/>
        <v>0</v>
      </c>
      <c r="J17" s="484">
        <f t="shared" si="12"/>
        <v>0</v>
      </c>
      <c r="K17" s="5">
        <f>'t1'!M17</f>
        <v>0</v>
      </c>
      <c r="L17" s="1095" t="s">
        <v>283</v>
      </c>
      <c r="AA17" s="214"/>
      <c r="AB17" s="214"/>
      <c r="AC17" s="214"/>
      <c r="AD17" s="214"/>
      <c r="AE17" s="214"/>
      <c r="AF17" s="214"/>
      <c r="AG17" s="214"/>
      <c r="AH17" s="484">
        <f t="shared" si="1"/>
        <v>0</v>
      </c>
      <c r="AI17" s="5">
        <f>'t1'!AJ17</f>
        <v>0</v>
      </c>
      <c r="AL17" s="5" t="s">
        <v>869</v>
      </c>
      <c r="AM17" s="5" t="s">
        <v>870</v>
      </c>
      <c r="AN17" s="1232" t="str">
        <f t="shared" si="2"/>
        <v>OK</v>
      </c>
      <c r="AO17" s="1233" t="str">
        <f t="shared" si="3"/>
        <v>OK</v>
      </c>
      <c r="AP17" s="1234" t="str">
        <f t="shared" si="4"/>
        <v> </v>
      </c>
    </row>
    <row r="18" spans="1:42" ht="12" customHeight="1" thickBot="1">
      <c r="A18" s="158" t="str">
        <f>'t1'!A18</f>
        <v>CAT. A - F5</v>
      </c>
      <c r="B18" s="230" t="str">
        <f>'t1'!B18</f>
        <v>0CAF05</v>
      </c>
      <c r="C18" s="484">
        <f t="shared" si="5"/>
        <v>0</v>
      </c>
      <c r="D18" s="484">
        <f t="shared" si="6"/>
        <v>0</v>
      </c>
      <c r="E18" s="484">
        <f t="shared" si="7"/>
        <v>0</v>
      </c>
      <c r="F18" s="484">
        <f t="shared" si="8"/>
        <v>0</v>
      </c>
      <c r="G18" s="484">
        <f t="shared" si="9"/>
        <v>0</v>
      </c>
      <c r="H18" s="484">
        <f t="shared" si="10"/>
        <v>0</v>
      </c>
      <c r="I18" s="484">
        <f t="shared" si="11"/>
        <v>0</v>
      </c>
      <c r="J18" s="484">
        <f t="shared" si="12"/>
        <v>0</v>
      </c>
      <c r="K18" s="5">
        <f>'t1'!M18</f>
        <v>0</v>
      </c>
      <c r="L18" s="1095" t="s">
        <v>283</v>
      </c>
      <c r="AA18" s="214"/>
      <c r="AB18" s="214"/>
      <c r="AC18" s="214"/>
      <c r="AD18" s="214"/>
      <c r="AE18" s="214"/>
      <c r="AF18" s="214"/>
      <c r="AG18" s="214"/>
      <c r="AH18" s="484">
        <f t="shared" si="1"/>
        <v>0</v>
      </c>
      <c r="AI18" s="5">
        <f>'t1'!AJ18</f>
        <v>0</v>
      </c>
      <c r="AL18" s="5" t="s">
        <v>869</v>
      </c>
      <c r="AM18" s="5" t="s">
        <v>870</v>
      </c>
      <c r="AN18" s="1232" t="str">
        <f t="shared" si="2"/>
        <v>OK</v>
      </c>
      <c r="AO18" s="1233" t="str">
        <f t="shared" si="3"/>
        <v>OK</v>
      </c>
      <c r="AP18" s="1234" t="str">
        <f t="shared" si="4"/>
        <v> </v>
      </c>
    </row>
    <row r="19" spans="1:42" ht="12" customHeight="1" thickBot="1">
      <c r="A19" s="158" t="str">
        <f>'t1'!A19</f>
        <v>CAT. A - F4</v>
      </c>
      <c r="B19" s="230" t="str">
        <f>'t1'!B19</f>
        <v>0CAF04</v>
      </c>
      <c r="C19" s="484">
        <f t="shared" si="5"/>
        <v>0</v>
      </c>
      <c r="D19" s="484">
        <f t="shared" si="6"/>
        <v>0</v>
      </c>
      <c r="E19" s="484">
        <f t="shared" si="7"/>
        <v>0</v>
      </c>
      <c r="F19" s="484">
        <f t="shared" si="8"/>
        <v>0</v>
      </c>
      <c r="G19" s="484">
        <f t="shared" si="9"/>
        <v>0</v>
      </c>
      <c r="H19" s="484">
        <f t="shared" si="10"/>
        <v>0</v>
      </c>
      <c r="I19" s="484">
        <f t="shared" si="11"/>
        <v>0</v>
      </c>
      <c r="J19" s="484">
        <f t="shared" si="12"/>
        <v>0</v>
      </c>
      <c r="K19" s="5">
        <f>'t1'!M19</f>
        <v>0</v>
      </c>
      <c r="L19" s="1095" t="s">
        <v>283</v>
      </c>
      <c r="AA19" s="214"/>
      <c r="AB19" s="214"/>
      <c r="AC19" s="214"/>
      <c r="AD19" s="214"/>
      <c r="AE19" s="214"/>
      <c r="AF19" s="214"/>
      <c r="AG19" s="214"/>
      <c r="AH19" s="484">
        <f t="shared" si="1"/>
        <v>0</v>
      </c>
      <c r="AI19" s="5">
        <f>'t1'!AJ19</f>
        <v>0</v>
      </c>
      <c r="AL19" s="5" t="s">
        <v>869</v>
      </c>
      <c r="AM19" s="5" t="s">
        <v>870</v>
      </c>
      <c r="AN19" s="1232" t="str">
        <f t="shared" si="2"/>
        <v>OK</v>
      </c>
      <c r="AO19" s="1233" t="str">
        <f t="shared" si="3"/>
        <v>OK</v>
      </c>
      <c r="AP19" s="1234" t="str">
        <f t="shared" si="4"/>
        <v> </v>
      </c>
    </row>
    <row r="20" spans="1:42" ht="12" customHeight="1" thickBot="1">
      <c r="A20" s="158" t="str">
        <f>'t1'!A20</f>
        <v>CAT. A - F3</v>
      </c>
      <c r="B20" s="230" t="str">
        <f>'t1'!B20</f>
        <v>0CAF03</v>
      </c>
      <c r="C20" s="484">
        <f t="shared" si="5"/>
        <v>0</v>
      </c>
      <c r="D20" s="484">
        <f t="shared" si="6"/>
        <v>0</v>
      </c>
      <c r="E20" s="484">
        <f t="shared" si="7"/>
        <v>0</v>
      </c>
      <c r="F20" s="484">
        <f t="shared" si="8"/>
        <v>0</v>
      </c>
      <c r="G20" s="484">
        <f t="shared" si="9"/>
        <v>0</v>
      </c>
      <c r="H20" s="484">
        <f t="shared" si="10"/>
        <v>0</v>
      </c>
      <c r="I20" s="484">
        <f t="shared" si="11"/>
        <v>0</v>
      </c>
      <c r="J20" s="484">
        <f t="shared" si="12"/>
        <v>0</v>
      </c>
      <c r="K20" s="5">
        <f>'t1'!M20</f>
        <v>0</v>
      </c>
      <c r="L20" s="1095" t="s">
        <v>283</v>
      </c>
      <c r="AA20" s="214"/>
      <c r="AB20" s="214"/>
      <c r="AC20" s="214"/>
      <c r="AD20" s="214"/>
      <c r="AE20" s="214"/>
      <c r="AF20" s="214"/>
      <c r="AG20" s="214"/>
      <c r="AH20" s="484">
        <f t="shared" si="1"/>
        <v>0</v>
      </c>
      <c r="AI20" s="5">
        <f>'t1'!AJ20</f>
        <v>0</v>
      </c>
      <c r="AL20" s="5" t="s">
        <v>869</v>
      </c>
      <c r="AM20" s="5" t="s">
        <v>870</v>
      </c>
      <c r="AN20" s="1232" t="str">
        <f t="shared" si="2"/>
        <v>OK</v>
      </c>
      <c r="AO20" s="1233" t="str">
        <f t="shared" si="3"/>
        <v>OK</v>
      </c>
      <c r="AP20" s="1234" t="str">
        <f t="shared" si="4"/>
        <v> </v>
      </c>
    </row>
    <row r="21" spans="1:42" ht="12" customHeight="1" thickBot="1">
      <c r="A21" s="158" t="str">
        <f>'t1'!A21</f>
        <v>CAT. A - F2</v>
      </c>
      <c r="B21" s="230" t="str">
        <f>'t1'!B21</f>
        <v>0CAF02</v>
      </c>
      <c r="C21" s="484">
        <f t="shared" si="5"/>
        <v>0</v>
      </c>
      <c r="D21" s="484">
        <f t="shared" si="6"/>
        <v>0</v>
      </c>
      <c r="E21" s="484">
        <f t="shared" si="7"/>
        <v>0</v>
      </c>
      <c r="F21" s="484">
        <f t="shared" si="8"/>
        <v>0</v>
      </c>
      <c r="G21" s="484">
        <f t="shared" si="9"/>
        <v>0</v>
      </c>
      <c r="H21" s="484">
        <f t="shared" si="10"/>
        <v>0</v>
      </c>
      <c r="I21" s="484">
        <f t="shared" si="11"/>
        <v>0</v>
      </c>
      <c r="J21" s="484">
        <f t="shared" si="12"/>
        <v>0</v>
      </c>
      <c r="K21" s="5">
        <f>'t1'!M21</f>
        <v>0</v>
      </c>
      <c r="L21" s="1095" t="s">
        <v>283</v>
      </c>
      <c r="AA21" s="214"/>
      <c r="AB21" s="214"/>
      <c r="AC21" s="214"/>
      <c r="AD21" s="214"/>
      <c r="AE21" s="214"/>
      <c r="AF21" s="214"/>
      <c r="AG21" s="214"/>
      <c r="AH21" s="484">
        <f t="shared" si="1"/>
        <v>0</v>
      </c>
      <c r="AI21" s="5">
        <f>'t1'!AJ21</f>
        <v>0</v>
      </c>
      <c r="AL21" s="5" t="s">
        <v>869</v>
      </c>
      <c r="AM21" s="5" t="s">
        <v>870</v>
      </c>
      <c r="AN21" s="1232" t="str">
        <f t="shared" si="2"/>
        <v>OK</v>
      </c>
      <c r="AO21" s="1233" t="str">
        <f t="shared" si="3"/>
        <v>OK</v>
      </c>
      <c r="AP21" s="1234" t="str">
        <f t="shared" si="4"/>
        <v> </v>
      </c>
    </row>
    <row r="22" spans="1:42" ht="12" customHeight="1" thickBot="1">
      <c r="A22" s="158" t="str">
        <f>'t1'!A22</f>
        <v>CAT. A - F1</v>
      </c>
      <c r="B22" s="230" t="str">
        <f>'t1'!B22</f>
        <v>0CAF01</v>
      </c>
      <c r="C22" s="484">
        <f t="shared" si="5"/>
        <v>0</v>
      </c>
      <c r="D22" s="484">
        <f t="shared" si="6"/>
        <v>0</v>
      </c>
      <c r="E22" s="484">
        <f t="shared" si="7"/>
        <v>0</v>
      </c>
      <c r="F22" s="484">
        <f t="shared" si="8"/>
        <v>0</v>
      </c>
      <c r="G22" s="484">
        <f t="shared" si="9"/>
        <v>0</v>
      </c>
      <c r="H22" s="484">
        <f t="shared" si="10"/>
        <v>0</v>
      </c>
      <c r="I22" s="484">
        <f t="shared" si="11"/>
        <v>0</v>
      </c>
      <c r="J22" s="484">
        <f t="shared" si="12"/>
        <v>0</v>
      </c>
      <c r="K22" s="5">
        <f>'t1'!M22</f>
        <v>0</v>
      </c>
      <c r="L22" s="1095" t="s">
        <v>283</v>
      </c>
      <c r="AA22" s="214"/>
      <c r="AB22" s="214"/>
      <c r="AC22" s="214"/>
      <c r="AD22" s="214"/>
      <c r="AE22" s="214"/>
      <c r="AF22" s="214"/>
      <c r="AG22" s="214"/>
      <c r="AH22" s="484">
        <f t="shared" si="1"/>
        <v>0</v>
      </c>
      <c r="AI22" s="5">
        <f>'t1'!AJ22</f>
        <v>0</v>
      </c>
      <c r="AL22" s="5" t="s">
        <v>869</v>
      </c>
      <c r="AM22" s="5" t="s">
        <v>870</v>
      </c>
      <c r="AN22" s="1232" t="str">
        <f t="shared" si="2"/>
        <v>OK</v>
      </c>
      <c r="AO22" s="1233" t="str">
        <f t="shared" si="3"/>
        <v>OK</v>
      </c>
      <c r="AP22" s="1234" t="str">
        <f t="shared" si="4"/>
        <v> </v>
      </c>
    </row>
    <row r="23" spans="1:42" ht="12" customHeight="1" thickBot="1">
      <c r="A23" s="158" t="str">
        <f>'t1'!A23</f>
        <v>CAT. B - F9</v>
      </c>
      <c r="B23" s="230" t="str">
        <f>'t1'!B23</f>
        <v>0CBF09</v>
      </c>
      <c r="C23" s="484">
        <f t="shared" si="5"/>
        <v>0</v>
      </c>
      <c r="D23" s="484">
        <f t="shared" si="6"/>
        <v>0</v>
      </c>
      <c r="E23" s="484">
        <f t="shared" si="7"/>
        <v>0</v>
      </c>
      <c r="F23" s="484">
        <f t="shared" si="8"/>
        <v>0</v>
      </c>
      <c r="G23" s="484">
        <f t="shared" si="9"/>
        <v>0</v>
      </c>
      <c r="H23" s="484">
        <f t="shared" si="10"/>
        <v>0</v>
      </c>
      <c r="I23" s="484">
        <f t="shared" si="11"/>
        <v>0</v>
      </c>
      <c r="J23" s="484">
        <f t="shared" si="12"/>
        <v>0</v>
      </c>
      <c r="K23" s="5">
        <f>'t1'!M23</f>
        <v>0</v>
      </c>
      <c r="L23" s="1095" t="s">
        <v>283</v>
      </c>
      <c r="AA23" s="214"/>
      <c r="AB23" s="214"/>
      <c r="AC23" s="214"/>
      <c r="AD23" s="214"/>
      <c r="AE23" s="214"/>
      <c r="AF23" s="214"/>
      <c r="AG23" s="214"/>
      <c r="AH23" s="484">
        <f t="shared" si="1"/>
        <v>0</v>
      </c>
      <c r="AI23" s="5">
        <f>'t1'!AJ23</f>
        <v>0</v>
      </c>
      <c r="AL23" s="5" t="s">
        <v>869</v>
      </c>
      <c r="AM23" s="5" t="s">
        <v>870</v>
      </c>
      <c r="AN23" s="1232" t="str">
        <f t="shared" si="2"/>
        <v>OK</v>
      </c>
      <c r="AO23" s="1233" t="str">
        <f t="shared" si="3"/>
        <v>OK</v>
      </c>
      <c r="AP23" s="1234" t="str">
        <f t="shared" si="4"/>
        <v> </v>
      </c>
    </row>
    <row r="24" spans="1:42" ht="12" customHeight="1" thickBot="1">
      <c r="A24" s="158" t="str">
        <f>'t1'!A24</f>
        <v>CAT. B - F8</v>
      </c>
      <c r="B24" s="230" t="str">
        <f>'t1'!B24</f>
        <v>0CBF08</v>
      </c>
      <c r="C24" s="484">
        <f t="shared" si="5"/>
        <v>0</v>
      </c>
      <c r="D24" s="484">
        <f t="shared" si="6"/>
        <v>0</v>
      </c>
      <c r="E24" s="484">
        <f t="shared" si="7"/>
        <v>0</v>
      </c>
      <c r="F24" s="484">
        <f t="shared" si="8"/>
        <v>0</v>
      </c>
      <c r="G24" s="484">
        <f t="shared" si="9"/>
        <v>0</v>
      </c>
      <c r="H24" s="484">
        <f t="shared" si="10"/>
        <v>0</v>
      </c>
      <c r="I24" s="484">
        <f t="shared" si="11"/>
        <v>0</v>
      </c>
      <c r="J24" s="484">
        <f t="shared" si="12"/>
        <v>0</v>
      </c>
      <c r="K24" s="5">
        <f>'t1'!M24</f>
        <v>0</v>
      </c>
      <c r="L24" s="1095" t="s">
        <v>283</v>
      </c>
      <c r="AA24" s="214"/>
      <c r="AB24" s="214"/>
      <c r="AC24" s="214"/>
      <c r="AD24" s="214"/>
      <c r="AE24" s="214"/>
      <c r="AF24" s="214"/>
      <c r="AG24" s="214"/>
      <c r="AH24" s="484">
        <f t="shared" si="1"/>
        <v>0</v>
      </c>
      <c r="AI24" s="5">
        <f>'t1'!AJ24</f>
        <v>0</v>
      </c>
      <c r="AL24" s="5" t="s">
        <v>869</v>
      </c>
      <c r="AM24" s="5" t="s">
        <v>870</v>
      </c>
      <c r="AN24" s="1232" t="str">
        <f t="shared" si="2"/>
        <v>OK</v>
      </c>
      <c r="AO24" s="1233" t="str">
        <f t="shared" si="3"/>
        <v>OK</v>
      </c>
      <c r="AP24" s="1234" t="str">
        <f t="shared" si="4"/>
        <v> </v>
      </c>
    </row>
    <row r="25" spans="1:42" ht="12" customHeight="1" thickBot="1">
      <c r="A25" s="158" t="str">
        <f>'t1'!A25</f>
        <v>CAT. B - F7</v>
      </c>
      <c r="B25" s="230" t="str">
        <f>'t1'!B25</f>
        <v>0CBF07</v>
      </c>
      <c r="C25" s="484">
        <f t="shared" si="5"/>
        <v>0</v>
      </c>
      <c r="D25" s="484">
        <f t="shared" si="6"/>
        <v>0</v>
      </c>
      <c r="E25" s="484">
        <f t="shared" si="7"/>
        <v>0</v>
      </c>
      <c r="F25" s="484">
        <f t="shared" si="8"/>
        <v>0</v>
      </c>
      <c r="G25" s="484">
        <f t="shared" si="9"/>
        <v>0</v>
      </c>
      <c r="H25" s="484">
        <f t="shared" si="10"/>
        <v>0</v>
      </c>
      <c r="I25" s="484">
        <f t="shared" si="11"/>
        <v>0</v>
      </c>
      <c r="J25" s="484">
        <f t="shared" si="12"/>
        <v>0</v>
      </c>
      <c r="K25" s="5">
        <f>'t1'!M25</f>
        <v>0</v>
      </c>
      <c r="L25" s="1095" t="s">
        <v>283</v>
      </c>
      <c r="AA25" s="214"/>
      <c r="AB25" s="214"/>
      <c r="AC25" s="214"/>
      <c r="AD25" s="214"/>
      <c r="AE25" s="214"/>
      <c r="AF25" s="214"/>
      <c r="AG25" s="214"/>
      <c r="AH25" s="484">
        <f t="shared" si="1"/>
        <v>0</v>
      </c>
      <c r="AI25" s="5">
        <f>'t1'!AJ25</f>
        <v>0</v>
      </c>
      <c r="AL25" s="5" t="s">
        <v>869</v>
      </c>
      <c r="AM25" s="5" t="s">
        <v>870</v>
      </c>
      <c r="AN25" s="1232" t="str">
        <f t="shared" si="2"/>
        <v>OK</v>
      </c>
      <c r="AO25" s="1233" t="str">
        <f t="shared" si="3"/>
        <v>OK</v>
      </c>
      <c r="AP25" s="1234" t="str">
        <f t="shared" si="4"/>
        <v> </v>
      </c>
    </row>
    <row r="26" spans="1:42" ht="12" customHeight="1" thickBot="1">
      <c r="A26" s="158" t="str">
        <f>'t1'!A26</f>
        <v>CAT. B - F6</v>
      </c>
      <c r="B26" s="230" t="str">
        <f>'t1'!B26</f>
        <v>0CBF06</v>
      </c>
      <c r="C26" s="484">
        <f t="shared" si="5"/>
        <v>0</v>
      </c>
      <c r="D26" s="484">
        <f t="shared" si="6"/>
        <v>0</v>
      </c>
      <c r="E26" s="484">
        <f t="shared" si="7"/>
        <v>0</v>
      </c>
      <c r="F26" s="484">
        <f t="shared" si="8"/>
        <v>0</v>
      </c>
      <c r="G26" s="484">
        <f t="shared" si="9"/>
        <v>0</v>
      </c>
      <c r="H26" s="484">
        <f t="shared" si="10"/>
        <v>0</v>
      </c>
      <c r="I26" s="484">
        <f t="shared" si="11"/>
        <v>0</v>
      </c>
      <c r="J26" s="484">
        <f t="shared" si="12"/>
        <v>0</v>
      </c>
      <c r="K26" s="5">
        <f>'t1'!M26</f>
        <v>0</v>
      </c>
      <c r="L26" s="1095" t="s">
        <v>283</v>
      </c>
      <c r="AA26" s="214"/>
      <c r="AB26" s="214"/>
      <c r="AC26" s="214"/>
      <c r="AD26" s="214"/>
      <c r="AE26" s="214"/>
      <c r="AF26" s="214"/>
      <c r="AG26" s="214"/>
      <c r="AH26" s="484">
        <f t="shared" si="1"/>
        <v>0</v>
      </c>
      <c r="AI26" s="5">
        <f>'t1'!AJ26</f>
        <v>0</v>
      </c>
      <c r="AL26" s="5" t="s">
        <v>869</v>
      </c>
      <c r="AM26" s="5" t="s">
        <v>870</v>
      </c>
      <c r="AN26" s="1232" t="str">
        <f t="shared" si="2"/>
        <v>OK</v>
      </c>
      <c r="AO26" s="1233" t="str">
        <f t="shared" si="3"/>
        <v>OK</v>
      </c>
      <c r="AP26" s="1234" t="str">
        <f t="shared" si="4"/>
        <v> </v>
      </c>
    </row>
    <row r="27" spans="1:42" ht="12" customHeight="1" thickBot="1">
      <c r="A27" s="158" t="str">
        <f>'t1'!A27</f>
        <v>CAT. B - F5</v>
      </c>
      <c r="B27" s="230" t="str">
        <f>'t1'!B27</f>
        <v>0CBF05</v>
      </c>
      <c r="C27" s="484">
        <f t="shared" si="5"/>
        <v>0</v>
      </c>
      <c r="D27" s="484">
        <f t="shared" si="6"/>
        <v>0</v>
      </c>
      <c r="E27" s="484">
        <f t="shared" si="7"/>
        <v>0</v>
      </c>
      <c r="F27" s="484">
        <f t="shared" si="8"/>
        <v>0</v>
      </c>
      <c r="G27" s="484">
        <f t="shared" si="9"/>
        <v>0</v>
      </c>
      <c r="H27" s="484">
        <f t="shared" si="10"/>
        <v>0</v>
      </c>
      <c r="I27" s="484">
        <f t="shared" si="11"/>
        <v>0</v>
      </c>
      <c r="J27" s="484">
        <f t="shared" si="12"/>
        <v>0</v>
      </c>
      <c r="K27" s="5">
        <f>'t1'!M27</f>
        <v>0</v>
      </c>
      <c r="L27" s="1095" t="s">
        <v>283</v>
      </c>
      <c r="AA27" s="214"/>
      <c r="AB27" s="214"/>
      <c r="AC27" s="214"/>
      <c r="AD27" s="214"/>
      <c r="AE27" s="214"/>
      <c r="AF27" s="214"/>
      <c r="AG27" s="214"/>
      <c r="AH27" s="484">
        <f t="shared" si="1"/>
        <v>0</v>
      </c>
      <c r="AI27" s="5">
        <f>'t1'!AJ27</f>
        <v>0</v>
      </c>
      <c r="AL27" s="5" t="s">
        <v>869</v>
      </c>
      <c r="AM27" s="5" t="s">
        <v>870</v>
      </c>
      <c r="AN27" s="1232" t="str">
        <f t="shared" si="2"/>
        <v>OK</v>
      </c>
      <c r="AO27" s="1233" t="str">
        <f t="shared" si="3"/>
        <v>OK</v>
      </c>
      <c r="AP27" s="1234" t="str">
        <f t="shared" si="4"/>
        <v> </v>
      </c>
    </row>
    <row r="28" spans="1:42" ht="12" customHeight="1" thickBot="1">
      <c r="A28" s="158" t="str">
        <f>'t1'!A28</f>
        <v>CAT. B - F4</v>
      </c>
      <c r="B28" s="230" t="str">
        <f>'t1'!B28</f>
        <v>0CBF04</v>
      </c>
      <c r="C28" s="484">
        <f t="shared" si="5"/>
        <v>0</v>
      </c>
      <c r="D28" s="484">
        <f t="shared" si="6"/>
        <v>0</v>
      </c>
      <c r="E28" s="484">
        <f t="shared" si="7"/>
        <v>0</v>
      </c>
      <c r="F28" s="484">
        <f t="shared" si="8"/>
        <v>0</v>
      </c>
      <c r="G28" s="484">
        <f t="shared" si="9"/>
        <v>0</v>
      </c>
      <c r="H28" s="484">
        <f t="shared" si="10"/>
        <v>0</v>
      </c>
      <c r="I28" s="484">
        <f t="shared" si="11"/>
        <v>0</v>
      </c>
      <c r="J28" s="484">
        <f t="shared" si="12"/>
        <v>0</v>
      </c>
      <c r="K28" s="5">
        <f>'t1'!M28</f>
        <v>0</v>
      </c>
      <c r="L28" s="1095" t="s">
        <v>283</v>
      </c>
      <c r="AA28" s="214"/>
      <c r="AB28" s="214"/>
      <c r="AC28" s="214"/>
      <c r="AD28" s="214"/>
      <c r="AE28" s="214"/>
      <c r="AF28" s="214"/>
      <c r="AG28" s="214"/>
      <c r="AH28" s="484">
        <f t="shared" si="1"/>
        <v>0</v>
      </c>
      <c r="AI28" s="5">
        <f>'t1'!AJ28</f>
        <v>0</v>
      </c>
      <c r="AL28" s="5" t="s">
        <v>869</v>
      </c>
      <c r="AM28" s="5" t="s">
        <v>870</v>
      </c>
      <c r="AN28" s="1232" t="str">
        <f t="shared" si="2"/>
        <v>OK</v>
      </c>
      <c r="AO28" s="1233" t="str">
        <f t="shared" si="3"/>
        <v>OK</v>
      </c>
      <c r="AP28" s="1234" t="str">
        <f t="shared" si="4"/>
        <v> </v>
      </c>
    </row>
    <row r="29" spans="1:42" ht="12" customHeight="1" thickBot="1">
      <c r="A29" s="158" t="str">
        <f>'t1'!A29</f>
        <v>CAT. B - F3</v>
      </c>
      <c r="B29" s="230" t="str">
        <f>'t1'!B29</f>
        <v>0CBF03</v>
      </c>
      <c r="C29" s="484">
        <f t="shared" si="5"/>
        <v>0</v>
      </c>
      <c r="D29" s="484">
        <f t="shared" si="6"/>
        <v>0</v>
      </c>
      <c r="E29" s="484">
        <f t="shared" si="7"/>
        <v>0</v>
      </c>
      <c r="F29" s="484">
        <f t="shared" si="8"/>
        <v>0</v>
      </c>
      <c r="G29" s="484">
        <f t="shared" si="9"/>
        <v>0</v>
      </c>
      <c r="H29" s="484">
        <f t="shared" si="10"/>
        <v>0</v>
      </c>
      <c r="I29" s="484">
        <f t="shared" si="11"/>
        <v>0</v>
      </c>
      <c r="J29" s="484">
        <f t="shared" si="12"/>
        <v>0</v>
      </c>
      <c r="K29" s="5">
        <f>'t1'!M29</f>
        <v>0</v>
      </c>
      <c r="L29" s="1095" t="s">
        <v>283</v>
      </c>
      <c r="AA29" s="214"/>
      <c r="AB29" s="214"/>
      <c r="AC29" s="214"/>
      <c r="AD29" s="214"/>
      <c r="AE29" s="214"/>
      <c r="AF29" s="214"/>
      <c r="AG29" s="214"/>
      <c r="AH29" s="484">
        <f t="shared" si="1"/>
        <v>0</v>
      </c>
      <c r="AI29" s="5">
        <f>'t1'!AJ29</f>
        <v>0</v>
      </c>
      <c r="AL29" s="5" t="s">
        <v>869</v>
      </c>
      <c r="AM29" s="5" t="s">
        <v>870</v>
      </c>
      <c r="AN29" s="1232" t="str">
        <f t="shared" si="2"/>
        <v>OK</v>
      </c>
      <c r="AO29" s="1233" t="str">
        <f t="shared" si="3"/>
        <v>OK</v>
      </c>
      <c r="AP29" s="1234" t="str">
        <f t="shared" si="4"/>
        <v> </v>
      </c>
    </row>
    <row r="30" spans="1:42" ht="12" customHeight="1" thickBot="1">
      <c r="A30" s="158" t="str">
        <f>'t1'!A30</f>
        <v>CAT. B - F2</v>
      </c>
      <c r="B30" s="230" t="str">
        <f>'t1'!B30</f>
        <v>0CBF02</v>
      </c>
      <c r="C30" s="484">
        <f t="shared" si="5"/>
        <v>0</v>
      </c>
      <c r="D30" s="484">
        <f t="shared" si="6"/>
        <v>0</v>
      </c>
      <c r="E30" s="484">
        <f t="shared" si="7"/>
        <v>0</v>
      </c>
      <c r="F30" s="484">
        <f t="shared" si="8"/>
        <v>0</v>
      </c>
      <c r="G30" s="484">
        <f t="shared" si="9"/>
        <v>0</v>
      </c>
      <c r="H30" s="484">
        <f t="shared" si="10"/>
        <v>0</v>
      </c>
      <c r="I30" s="484">
        <f t="shared" si="11"/>
        <v>0</v>
      </c>
      <c r="J30" s="484">
        <f t="shared" si="12"/>
        <v>0</v>
      </c>
      <c r="K30" s="5">
        <f>'t1'!M30</f>
        <v>0</v>
      </c>
      <c r="L30" s="1095" t="s">
        <v>283</v>
      </c>
      <c r="AA30" s="214"/>
      <c r="AB30" s="214"/>
      <c r="AC30" s="214"/>
      <c r="AD30" s="214"/>
      <c r="AE30" s="214"/>
      <c r="AF30" s="214"/>
      <c r="AG30" s="214"/>
      <c r="AH30" s="484">
        <f t="shared" si="1"/>
        <v>0</v>
      </c>
      <c r="AI30" s="5">
        <f>'t1'!AJ30</f>
        <v>0</v>
      </c>
      <c r="AL30" s="5" t="s">
        <v>869</v>
      </c>
      <c r="AM30" s="5" t="s">
        <v>870</v>
      </c>
      <c r="AN30" s="1232" t="str">
        <f t="shared" si="2"/>
        <v>OK</v>
      </c>
      <c r="AO30" s="1233" t="str">
        <f t="shared" si="3"/>
        <v>OK</v>
      </c>
      <c r="AP30" s="1234" t="str">
        <f t="shared" si="4"/>
        <v> </v>
      </c>
    </row>
    <row r="31" spans="1:42" ht="12" customHeight="1" thickBot="1">
      <c r="A31" s="158" t="str">
        <f>'t1'!A31</f>
        <v>CAT. B - F1</v>
      </c>
      <c r="B31" s="230" t="str">
        <f>'t1'!B31</f>
        <v>0CBF01</v>
      </c>
      <c r="C31" s="484">
        <f t="shared" si="5"/>
        <v>0</v>
      </c>
      <c r="D31" s="484">
        <f t="shared" si="6"/>
        <v>0</v>
      </c>
      <c r="E31" s="484">
        <f t="shared" si="7"/>
        <v>0</v>
      </c>
      <c r="F31" s="484">
        <f t="shared" si="8"/>
        <v>0</v>
      </c>
      <c r="G31" s="484">
        <f t="shared" si="9"/>
        <v>0</v>
      </c>
      <c r="H31" s="484">
        <f t="shared" si="10"/>
        <v>0</v>
      </c>
      <c r="I31" s="484">
        <f t="shared" si="11"/>
        <v>0</v>
      </c>
      <c r="J31" s="484">
        <f t="shared" si="12"/>
        <v>0</v>
      </c>
      <c r="K31" s="5">
        <f>'t1'!M31</f>
        <v>0</v>
      </c>
      <c r="L31" s="1095" t="s">
        <v>283</v>
      </c>
      <c r="AA31" s="214"/>
      <c r="AB31" s="214"/>
      <c r="AC31" s="214"/>
      <c r="AD31" s="214"/>
      <c r="AE31" s="214"/>
      <c r="AF31" s="214"/>
      <c r="AG31" s="214"/>
      <c r="AH31" s="484">
        <f t="shared" si="1"/>
        <v>0</v>
      </c>
      <c r="AI31" s="5">
        <f>'t1'!AJ31</f>
        <v>0</v>
      </c>
      <c r="AL31" s="5" t="s">
        <v>869</v>
      </c>
      <c r="AM31" s="5" t="s">
        <v>870</v>
      </c>
      <c r="AN31" s="1232" t="str">
        <f t="shared" si="2"/>
        <v>OK</v>
      </c>
      <c r="AO31" s="1233" t="str">
        <f t="shared" si="3"/>
        <v>OK</v>
      </c>
      <c r="AP31" s="1234" t="str">
        <f t="shared" si="4"/>
        <v> </v>
      </c>
    </row>
    <row r="32" spans="1:34" ht="12" customHeight="1" thickBot="1" thickTop="1">
      <c r="A32" s="125" t="s">
        <v>77</v>
      </c>
      <c r="B32" s="126"/>
      <c r="C32" s="530">
        <f aca="true" t="shared" si="13" ref="C32:J32">SUM(C6:C31)</f>
        <v>0</v>
      </c>
      <c r="D32" s="482">
        <f t="shared" si="13"/>
        <v>0</v>
      </c>
      <c r="E32" s="482">
        <f t="shared" si="13"/>
        <v>0</v>
      </c>
      <c r="F32" s="482">
        <f t="shared" si="13"/>
        <v>0</v>
      </c>
      <c r="G32" s="482">
        <f t="shared" si="13"/>
        <v>0</v>
      </c>
      <c r="H32" s="482">
        <f t="shared" si="13"/>
        <v>0</v>
      </c>
      <c r="I32" s="482">
        <f t="shared" si="13"/>
        <v>0</v>
      </c>
      <c r="J32" s="482">
        <f t="shared" si="13"/>
        <v>0</v>
      </c>
      <c r="AA32" s="530">
        <f aca="true" t="shared" si="14" ref="AA32:AH32">SUM(AA6:AA31)</f>
        <v>0</v>
      </c>
      <c r="AB32" s="482">
        <f t="shared" si="14"/>
        <v>0</v>
      </c>
      <c r="AC32" s="482">
        <f t="shared" si="14"/>
        <v>0</v>
      </c>
      <c r="AD32" s="482">
        <f t="shared" si="14"/>
        <v>0</v>
      </c>
      <c r="AE32" s="482">
        <f t="shared" si="14"/>
        <v>0</v>
      </c>
      <c r="AF32" s="482">
        <f t="shared" si="14"/>
        <v>0</v>
      </c>
      <c r="AG32" s="482">
        <f t="shared" si="14"/>
        <v>0</v>
      </c>
      <c r="AH32" s="483">
        <f t="shared" si="14"/>
        <v>0</v>
      </c>
    </row>
    <row r="33" ht="11.25">
      <c r="A33" s="5" t="s">
        <v>186</v>
      </c>
    </row>
    <row r="34" ht="11.25">
      <c r="A34" s="5" t="s">
        <v>187</v>
      </c>
    </row>
  </sheetData>
  <sheetProtection password="EA98" sheet="1" formatColumns="0" selectLockedCells="1"/>
  <mergeCells count="3">
    <mergeCell ref="H2:J2"/>
    <mergeCell ref="AF2:AH2"/>
    <mergeCell ref="AP4:AP5"/>
  </mergeCells>
  <conditionalFormatting sqref="A6:AK31">
    <cfRule type="expression" priority="22" dxfId="3" stopIfTrue="1">
      <formula>$K6&gt;0</formula>
    </cfRule>
  </conditionalFormatting>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oglio20"/>
  <dimension ref="A1:AV36"/>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0.83203125" style="5" customWidth="1"/>
    <col min="2" max="2" width="8.66015625" style="7" customWidth="1"/>
    <col min="3" max="21" width="11.5" style="5" hidden="1" customWidth="1"/>
    <col min="22" max="26" width="9.33203125" style="5" hidden="1" customWidth="1"/>
    <col min="27" max="45" width="11.5" style="5" customWidth="1"/>
    <col min="46" max="46" width="0" style="5" hidden="1" customWidth="1"/>
    <col min="47" max="16384" width="9.33203125" style="5" customWidth="1"/>
  </cols>
  <sheetData>
    <row r="1" spans="1:45" ht="36" customHeight="1">
      <c r="A1" s="874" t="str">
        <f>'t1'!A1</f>
        <v>PRESIDENZA DEL CONSIGLIO DEI MINISTRI - anno 2019</v>
      </c>
      <c r="B1" s="874"/>
      <c r="C1" s="874"/>
      <c r="D1" s="874"/>
      <c r="E1" s="874"/>
      <c r="F1" s="874"/>
      <c r="G1" s="874"/>
      <c r="H1" s="874"/>
      <c r="I1" s="874"/>
      <c r="J1" s="874"/>
      <c r="K1" s="874"/>
      <c r="L1" s="874"/>
      <c r="M1" s="874"/>
      <c r="N1" s="874"/>
      <c r="O1" s="874"/>
      <c r="P1" s="874"/>
      <c r="Q1" s="874"/>
      <c r="R1" s="874"/>
      <c r="S1" s="874"/>
      <c r="T1" s="357"/>
      <c r="U1" s="321"/>
      <c r="AR1" s="357"/>
      <c r="AS1" s="321"/>
    </row>
    <row r="2" spans="1:45" ht="27" customHeight="1" thickBot="1">
      <c r="A2" s="6"/>
      <c r="G2" s="113"/>
      <c r="H2" s="113"/>
      <c r="I2" s="113"/>
      <c r="J2" s="113"/>
      <c r="K2" s="113"/>
      <c r="L2" s="113"/>
      <c r="M2" s="113"/>
      <c r="N2" s="113"/>
      <c r="O2" s="113"/>
      <c r="P2" s="113"/>
      <c r="Q2" s="113"/>
      <c r="R2" s="113"/>
      <c r="S2" s="113"/>
      <c r="T2" s="113"/>
      <c r="U2" s="491"/>
      <c r="AE2" s="113"/>
      <c r="AF2" s="113"/>
      <c r="AG2" s="113"/>
      <c r="AH2" s="113"/>
      <c r="AI2" s="113"/>
      <c r="AJ2" s="113"/>
      <c r="AK2" s="113"/>
      <c r="AL2" s="113"/>
      <c r="AM2" s="113"/>
      <c r="AN2" s="113"/>
      <c r="AO2" s="113"/>
      <c r="AP2" s="113"/>
      <c r="AQ2" s="113"/>
      <c r="AR2" s="113"/>
      <c r="AS2" s="491"/>
    </row>
    <row r="3" spans="1:45" ht="13.5" thickBot="1">
      <c r="A3" s="12"/>
      <c r="B3" s="13"/>
      <c r="C3" s="322" t="s">
        <v>259</v>
      </c>
      <c r="D3" s="17"/>
      <c r="E3" s="17"/>
      <c r="F3" s="103"/>
      <c r="G3" s="103"/>
      <c r="H3" s="103"/>
      <c r="I3" s="103"/>
      <c r="J3" s="103"/>
      <c r="K3" s="103"/>
      <c r="L3" s="103"/>
      <c r="M3" s="103"/>
      <c r="N3" s="103"/>
      <c r="O3" s="103"/>
      <c r="P3" s="103"/>
      <c r="Q3" s="103"/>
      <c r="R3" s="103"/>
      <c r="S3" s="103"/>
      <c r="T3" s="103"/>
      <c r="U3" s="108"/>
      <c r="AA3" s="322" t="s">
        <v>259</v>
      </c>
      <c r="AB3" s="17"/>
      <c r="AC3" s="17"/>
      <c r="AD3" s="103"/>
      <c r="AE3" s="103"/>
      <c r="AF3" s="103"/>
      <c r="AG3" s="103"/>
      <c r="AH3" s="103"/>
      <c r="AI3" s="103"/>
      <c r="AJ3" s="103"/>
      <c r="AK3" s="103"/>
      <c r="AL3" s="103"/>
      <c r="AM3" s="103"/>
      <c r="AN3" s="103"/>
      <c r="AO3" s="103"/>
      <c r="AP3" s="103"/>
      <c r="AQ3" s="103"/>
      <c r="AR3" s="103"/>
      <c r="AS3" s="108"/>
    </row>
    <row r="4" spans="1:45" ht="61.5" customHeight="1" thickTop="1">
      <c r="A4" s="870" t="s">
        <v>147</v>
      </c>
      <c r="B4" s="871" t="s">
        <v>74</v>
      </c>
      <c r="C4" s="494" t="s">
        <v>567</v>
      </c>
      <c r="D4" s="494" t="s">
        <v>568</v>
      </c>
      <c r="E4" s="494" t="s">
        <v>569</v>
      </c>
      <c r="F4" s="494" t="s">
        <v>570</v>
      </c>
      <c r="G4" s="494" t="s">
        <v>469</v>
      </c>
      <c r="H4" s="928" t="s">
        <v>675</v>
      </c>
      <c r="I4" s="494" t="s">
        <v>589</v>
      </c>
      <c r="J4" s="495" t="s">
        <v>590</v>
      </c>
      <c r="K4" s="495" t="s">
        <v>571</v>
      </c>
      <c r="L4" s="495" t="s">
        <v>572</v>
      </c>
      <c r="M4" s="495" t="s">
        <v>591</v>
      </c>
      <c r="N4" s="495" t="s">
        <v>573</v>
      </c>
      <c r="O4" s="495" t="s">
        <v>574</v>
      </c>
      <c r="P4" s="495" t="s">
        <v>575</v>
      </c>
      <c r="Q4" s="670" t="s">
        <v>302</v>
      </c>
      <c r="R4" s="496" t="s">
        <v>356</v>
      </c>
      <c r="S4" s="671" t="s">
        <v>303</v>
      </c>
      <c r="T4" s="671" t="s">
        <v>565</v>
      </c>
      <c r="U4" s="122" t="s">
        <v>158</v>
      </c>
      <c r="AA4" s="494" t="s">
        <v>567</v>
      </c>
      <c r="AB4" s="494" t="s">
        <v>568</v>
      </c>
      <c r="AC4" s="494" t="s">
        <v>569</v>
      </c>
      <c r="AD4" s="494" t="s">
        <v>570</v>
      </c>
      <c r="AE4" s="494" t="s">
        <v>469</v>
      </c>
      <c r="AF4" s="928" t="s">
        <v>675</v>
      </c>
      <c r="AG4" s="494" t="s">
        <v>589</v>
      </c>
      <c r="AH4" s="495" t="s">
        <v>590</v>
      </c>
      <c r="AI4" s="495" t="s">
        <v>571</v>
      </c>
      <c r="AJ4" s="495" t="s">
        <v>572</v>
      </c>
      <c r="AK4" s="495" t="s">
        <v>591</v>
      </c>
      <c r="AL4" s="495" t="s">
        <v>573</v>
      </c>
      <c r="AM4" s="495" t="s">
        <v>574</v>
      </c>
      <c r="AN4" s="495" t="s">
        <v>575</v>
      </c>
      <c r="AO4" s="670" t="s">
        <v>302</v>
      </c>
      <c r="AP4" s="496" t="s">
        <v>356</v>
      </c>
      <c r="AQ4" s="671" t="s">
        <v>303</v>
      </c>
      <c r="AR4" s="671" t="s">
        <v>565</v>
      </c>
      <c r="AS4" s="122" t="s">
        <v>158</v>
      </c>
    </row>
    <row r="5" spans="1:45" ht="14.25" customHeight="1" thickBot="1">
      <c r="A5" s="869" t="s">
        <v>665</v>
      </c>
      <c r="B5" s="123"/>
      <c r="C5" s="497" t="s">
        <v>576</v>
      </c>
      <c r="D5" s="497" t="s">
        <v>577</v>
      </c>
      <c r="E5" s="497" t="s">
        <v>578</v>
      </c>
      <c r="F5" s="497" t="s">
        <v>579</v>
      </c>
      <c r="G5" s="497" t="s">
        <v>580</v>
      </c>
      <c r="H5" s="497" t="s">
        <v>674</v>
      </c>
      <c r="I5" s="497" t="s">
        <v>592</v>
      </c>
      <c r="J5" s="498" t="s">
        <v>581</v>
      </c>
      <c r="K5" s="498" t="s">
        <v>582</v>
      </c>
      <c r="L5" s="498" t="s">
        <v>583</v>
      </c>
      <c r="M5" s="498" t="s">
        <v>584</v>
      </c>
      <c r="N5" s="498" t="s">
        <v>585</v>
      </c>
      <c r="O5" s="498" t="s">
        <v>586</v>
      </c>
      <c r="P5" s="498" t="s">
        <v>587</v>
      </c>
      <c r="Q5" s="498" t="s">
        <v>278</v>
      </c>
      <c r="R5" s="498" t="s">
        <v>279</v>
      </c>
      <c r="S5" s="498" t="s">
        <v>280</v>
      </c>
      <c r="T5" s="498" t="s">
        <v>566</v>
      </c>
      <c r="U5" s="124" t="s">
        <v>111</v>
      </c>
      <c r="AA5" s="497" t="s">
        <v>576</v>
      </c>
      <c r="AB5" s="497" t="s">
        <v>577</v>
      </c>
      <c r="AC5" s="497" t="s">
        <v>578</v>
      </c>
      <c r="AD5" s="497" t="s">
        <v>579</v>
      </c>
      <c r="AE5" s="497" t="s">
        <v>580</v>
      </c>
      <c r="AF5" s="497" t="s">
        <v>674</v>
      </c>
      <c r="AG5" s="497" t="s">
        <v>592</v>
      </c>
      <c r="AH5" s="498" t="s">
        <v>581</v>
      </c>
      <c r="AI5" s="498" t="s">
        <v>582</v>
      </c>
      <c r="AJ5" s="498" t="s">
        <v>583</v>
      </c>
      <c r="AK5" s="498" t="s">
        <v>584</v>
      </c>
      <c r="AL5" s="498" t="s">
        <v>585</v>
      </c>
      <c r="AM5" s="498" t="s">
        <v>586</v>
      </c>
      <c r="AN5" s="498" t="s">
        <v>587</v>
      </c>
      <c r="AO5" s="498" t="s">
        <v>278</v>
      </c>
      <c r="AP5" s="498" t="s">
        <v>279</v>
      </c>
      <c r="AQ5" s="498" t="s">
        <v>280</v>
      </c>
      <c r="AR5" s="498" t="s">
        <v>566</v>
      </c>
      <c r="AS5" s="124" t="s">
        <v>111</v>
      </c>
    </row>
    <row r="6" spans="1:46" ht="12.75" customHeight="1" thickTop="1">
      <c r="A6" s="25" t="str">
        <f>'t1'!A6</f>
        <v>CONSIGLIERE</v>
      </c>
      <c r="B6" s="237" t="str">
        <f>'t1'!B6</f>
        <v>0D0CON</v>
      </c>
      <c r="C6" s="891">
        <f>ROUND(AA6,0)</f>
        <v>0</v>
      </c>
      <c r="D6" s="891">
        <f aca="true" t="shared" si="0" ref="D6:D31">ROUND(AB6,0)</f>
        <v>0</v>
      </c>
      <c r="E6" s="891">
        <f aca="true" t="shared" si="1" ref="E6:E31">ROUND(AC6,0)</f>
        <v>0</v>
      </c>
      <c r="F6" s="892">
        <f aca="true" t="shared" si="2" ref="F6:F31">ROUND(AD6,0)</f>
        <v>0</v>
      </c>
      <c r="G6" s="892">
        <f aca="true" t="shared" si="3" ref="G6:G31">ROUND(AE6,0)</f>
        <v>0</v>
      </c>
      <c r="H6" s="892">
        <f aca="true" t="shared" si="4" ref="H6:H31">ROUND(AF6,0)</f>
        <v>0</v>
      </c>
      <c r="I6" s="892">
        <f aca="true" t="shared" si="5" ref="I6:I31">ROUND(AG6,0)</f>
        <v>0</v>
      </c>
      <c r="J6" s="892">
        <f aca="true" t="shared" si="6" ref="J6:J31">ROUND(AH6,0)</f>
        <v>0</v>
      </c>
      <c r="K6" s="892">
        <f aca="true" t="shared" si="7" ref="K6:K31">ROUND(AI6,0)</f>
        <v>0</v>
      </c>
      <c r="L6" s="892">
        <f aca="true" t="shared" si="8" ref="L6:L31">ROUND(AJ6,0)</f>
        <v>0</v>
      </c>
      <c r="M6" s="892">
        <f aca="true" t="shared" si="9" ref="M6:M31">ROUND(AK6,0)</f>
        <v>0</v>
      </c>
      <c r="N6" s="892">
        <f aca="true" t="shared" si="10" ref="N6:N31">ROUND(AL6,0)</f>
        <v>0</v>
      </c>
      <c r="O6" s="892">
        <f aca="true" t="shared" si="11" ref="O6:O31">ROUND(AM6,0)</f>
        <v>0</v>
      </c>
      <c r="P6" s="892">
        <f aca="true" t="shared" si="12" ref="P6:P31">ROUND(AN6,0)</f>
        <v>0</v>
      </c>
      <c r="Q6" s="892">
        <f aca="true" t="shared" si="13" ref="Q6:Q31">ROUND(AO6,0)</f>
        <v>0</v>
      </c>
      <c r="R6" s="892">
        <f aca="true" t="shared" si="14" ref="R6:R31">ROUND(AP6,0)</f>
        <v>0</v>
      </c>
      <c r="S6" s="892">
        <f aca="true" t="shared" si="15" ref="S6:S31">ROUND(AQ6,0)</f>
        <v>0</v>
      </c>
      <c r="T6" s="892">
        <f aca="true" t="shared" si="16" ref="T6:T31">ROUND(AR6,0)</f>
        <v>0</v>
      </c>
      <c r="U6" s="486">
        <f aca="true" t="shared" si="17" ref="U6:U31">SUM(C6:T6)</f>
        <v>0</v>
      </c>
      <c r="V6" s="5">
        <f>'t1'!M6</f>
        <v>0</v>
      </c>
      <c r="AA6" s="215"/>
      <c r="AB6" s="215"/>
      <c r="AC6" s="215"/>
      <c r="AD6" s="215"/>
      <c r="AE6" s="215"/>
      <c r="AF6" s="215"/>
      <c r="AG6" s="215"/>
      <c r="AH6" s="215"/>
      <c r="AI6" s="215"/>
      <c r="AJ6" s="215"/>
      <c r="AK6" s="215"/>
      <c r="AL6" s="215"/>
      <c r="AM6" s="215"/>
      <c r="AN6" s="215"/>
      <c r="AO6" s="215"/>
      <c r="AP6" s="215"/>
      <c r="AQ6" s="215"/>
      <c r="AR6" s="216"/>
      <c r="AS6" s="486">
        <f>SUM(AA6:AR6)</f>
        <v>0</v>
      </c>
      <c r="AT6" s="5">
        <f>'t1'!AK6</f>
        <v>0</v>
      </c>
    </row>
    <row r="7" spans="1:46" ht="12.75" customHeight="1">
      <c r="A7" s="158" t="str">
        <f>'t1'!A7</f>
        <v>DIRIGENTE I FASCIA</v>
      </c>
      <c r="B7" s="230" t="str">
        <f>'t1'!B7</f>
        <v>0D0077</v>
      </c>
      <c r="C7" s="891">
        <f aca="true" t="shared" si="18" ref="C7:C31">ROUND(AA7,0)</f>
        <v>0</v>
      </c>
      <c r="D7" s="891">
        <f t="shared" si="0"/>
        <v>0</v>
      </c>
      <c r="E7" s="891">
        <f t="shared" si="1"/>
        <v>0</v>
      </c>
      <c r="F7" s="892">
        <f t="shared" si="2"/>
        <v>0</v>
      </c>
      <c r="G7" s="892">
        <f t="shared" si="3"/>
        <v>0</v>
      </c>
      <c r="H7" s="892">
        <f t="shared" si="4"/>
        <v>0</v>
      </c>
      <c r="I7" s="892">
        <f t="shared" si="5"/>
        <v>0</v>
      </c>
      <c r="J7" s="892">
        <f t="shared" si="6"/>
        <v>0</v>
      </c>
      <c r="K7" s="892">
        <f t="shared" si="7"/>
        <v>0</v>
      </c>
      <c r="L7" s="892">
        <f t="shared" si="8"/>
        <v>0</v>
      </c>
      <c r="M7" s="892">
        <f t="shared" si="9"/>
        <v>0</v>
      </c>
      <c r="N7" s="892">
        <f t="shared" si="10"/>
        <v>0</v>
      </c>
      <c r="O7" s="892">
        <f t="shared" si="11"/>
        <v>0</v>
      </c>
      <c r="P7" s="892">
        <f t="shared" si="12"/>
        <v>0</v>
      </c>
      <c r="Q7" s="892">
        <f t="shared" si="13"/>
        <v>0</v>
      </c>
      <c r="R7" s="892">
        <f t="shared" si="14"/>
        <v>0</v>
      </c>
      <c r="S7" s="892">
        <f t="shared" si="15"/>
        <v>0</v>
      </c>
      <c r="T7" s="892">
        <f t="shared" si="16"/>
        <v>0</v>
      </c>
      <c r="U7" s="486">
        <f t="shared" si="17"/>
        <v>0</v>
      </c>
      <c r="V7" s="5">
        <f>'t1'!M7</f>
        <v>0</v>
      </c>
      <c r="AA7" s="215"/>
      <c r="AB7" s="215"/>
      <c r="AC7" s="215"/>
      <c r="AD7" s="215"/>
      <c r="AE7" s="215"/>
      <c r="AF7" s="215"/>
      <c r="AG7" s="215"/>
      <c r="AH7" s="215"/>
      <c r="AI7" s="215"/>
      <c r="AJ7" s="215"/>
      <c r="AK7" s="215"/>
      <c r="AL7" s="215"/>
      <c r="AM7" s="215"/>
      <c r="AN7" s="215"/>
      <c r="AO7" s="215"/>
      <c r="AP7" s="215"/>
      <c r="AQ7" s="215"/>
      <c r="AR7" s="216"/>
      <c r="AS7" s="486">
        <f>SUM(AA7:AR7)</f>
        <v>0</v>
      </c>
      <c r="AT7" s="5">
        <f>'t1'!AK7</f>
        <v>0</v>
      </c>
    </row>
    <row r="8" spans="1:46" ht="12.75" customHeight="1">
      <c r="A8" s="158" t="str">
        <f>'t1'!A8</f>
        <v>DIRIGENTE I FASCIA A TEMPO DETERM.</v>
      </c>
      <c r="B8" s="230" t="str">
        <f>'t1'!B8</f>
        <v>0D0078</v>
      </c>
      <c r="C8" s="891">
        <f t="shared" si="18"/>
        <v>0</v>
      </c>
      <c r="D8" s="891">
        <f t="shared" si="0"/>
        <v>0</v>
      </c>
      <c r="E8" s="891">
        <f t="shared" si="1"/>
        <v>0</v>
      </c>
      <c r="F8" s="892">
        <f t="shared" si="2"/>
        <v>0</v>
      </c>
      <c r="G8" s="892">
        <f t="shared" si="3"/>
        <v>0</v>
      </c>
      <c r="H8" s="892">
        <f t="shared" si="4"/>
        <v>0</v>
      </c>
      <c r="I8" s="892">
        <f t="shared" si="5"/>
        <v>0</v>
      </c>
      <c r="J8" s="892">
        <f t="shared" si="6"/>
        <v>0</v>
      </c>
      <c r="K8" s="892">
        <f t="shared" si="7"/>
        <v>0</v>
      </c>
      <c r="L8" s="892">
        <f t="shared" si="8"/>
        <v>0</v>
      </c>
      <c r="M8" s="892">
        <f t="shared" si="9"/>
        <v>0</v>
      </c>
      <c r="N8" s="892">
        <f t="shared" si="10"/>
        <v>0</v>
      </c>
      <c r="O8" s="892">
        <f t="shared" si="11"/>
        <v>0</v>
      </c>
      <c r="P8" s="892">
        <f t="shared" si="12"/>
        <v>0</v>
      </c>
      <c r="Q8" s="892">
        <f t="shared" si="13"/>
        <v>0</v>
      </c>
      <c r="R8" s="892">
        <f t="shared" si="14"/>
        <v>0</v>
      </c>
      <c r="S8" s="892">
        <f t="shared" si="15"/>
        <v>0</v>
      </c>
      <c r="T8" s="892">
        <f t="shared" si="16"/>
        <v>0</v>
      </c>
      <c r="U8" s="486">
        <f t="shared" si="17"/>
        <v>0</v>
      </c>
      <c r="V8" s="5">
        <f>'t1'!M8</f>
        <v>0</v>
      </c>
      <c r="AA8" s="215"/>
      <c r="AB8" s="215"/>
      <c r="AC8" s="215"/>
      <c r="AD8" s="216"/>
      <c r="AE8" s="216"/>
      <c r="AF8" s="216"/>
      <c r="AG8" s="216"/>
      <c r="AH8" s="216"/>
      <c r="AI8" s="216"/>
      <c r="AJ8" s="216"/>
      <c r="AK8" s="216"/>
      <c r="AL8" s="216"/>
      <c r="AM8" s="216"/>
      <c r="AN8" s="216"/>
      <c r="AO8" s="216"/>
      <c r="AP8" s="216"/>
      <c r="AQ8" s="216"/>
      <c r="AR8" s="216"/>
      <c r="AS8" s="486">
        <f aca="true" t="shared" si="19" ref="AS8:AS31">SUM(AA8:AR8)</f>
        <v>0</v>
      </c>
      <c r="AT8" s="5">
        <f>'t1'!AK8</f>
        <v>0</v>
      </c>
    </row>
    <row r="9" spans="1:46" ht="12.75" customHeight="1">
      <c r="A9" s="158" t="str">
        <f>'t1'!A9</f>
        <v>REFERENDARIO</v>
      </c>
      <c r="B9" s="230" t="str">
        <f>'t1'!B9</f>
        <v>0D0376</v>
      </c>
      <c r="C9" s="891">
        <f t="shared" si="18"/>
        <v>0</v>
      </c>
      <c r="D9" s="891">
        <f t="shared" si="0"/>
        <v>0</v>
      </c>
      <c r="E9" s="891">
        <f t="shared" si="1"/>
        <v>0</v>
      </c>
      <c r="F9" s="892">
        <f t="shared" si="2"/>
        <v>0</v>
      </c>
      <c r="G9" s="892">
        <f t="shared" si="3"/>
        <v>0</v>
      </c>
      <c r="H9" s="892">
        <f t="shared" si="4"/>
        <v>0</v>
      </c>
      <c r="I9" s="892">
        <f t="shared" si="5"/>
        <v>0</v>
      </c>
      <c r="J9" s="892">
        <f t="shared" si="6"/>
        <v>0</v>
      </c>
      <c r="K9" s="892">
        <f t="shared" si="7"/>
        <v>0</v>
      </c>
      <c r="L9" s="892">
        <f t="shared" si="8"/>
        <v>0</v>
      </c>
      <c r="M9" s="892">
        <f t="shared" si="9"/>
        <v>0</v>
      </c>
      <c r="N9" s="892">
        <f t="shared" si="10"/>
        <v>0</v>
      </c>
      <c r="O9" s="892">
        <f t="shared" si="11"/>
        <v>0</v>
      </c>
      <c r="P9" s="892">
        <f t="shared" si="12"/>
        <v>0</v>
      </c>
      <c r="Q9" s="892">
        <f t="shared" si="13"/>
        <v>0</v>
      </c>
      <c r="R9" s="892">
        <f t="shared" si="14"/>
        <v>0</v>
      </c>
      <c r="S9" s="892">
        <f t="shared" si="15"/>
        <v>0</v>
      </c>
      <c r="T9" s="892">
        <f t="shared" si="16"/>
        <v>0</v>
      </c>
      <c r="U9" s="486">
        <f t="shared" si="17"/>
        <v>0</v>
      </c>
      <c r="V9" s="5">
        <f>'t1'!M9</f>
        <v>0</v>
      </c>
      <c r="AA9" s="215"/>
      <c r="AB9" s="215"/>
      <c r="AC9" s="215"/>
      <c r="AD9" s="216"/>
      <c r="AE9" s="216"/>
      <c r="AF9" s="216"/>
      <c r="AG9" s="216"/>
      <c r="AH9" s="216"/>
      <c r="AI9" s="216"/>
      <c r="AJ9" s="216"/>
      <c r="AK9" s="216"/>
      <c r="AL9" s="216"/>
      <c r="AM9" s="216"/>
      <c r="AN9" s="216"/>
      <c r="AO9" s="216"/>
      <c r="AP9" s="216"/>
      <c r="AQ9" s="216"/>
      <c r="AR9" s="216"/>
      <c r="AS9" s="486">
        <f t="shared" si="19"/>
        <v>0</v>
      </c>
      <c r="AT9" s="5">
        <f>'t1'!AK9</f>
        <v>0</v>
      </c>
    </row>
    <row r="10" spans="1:46" ht="12.75" customHeight="1">
      <c r="A10" s="158" t="str">
        <f>'t1'!A10</f>
        <v>DIRIGENTE II FASCIA</v>
      </c>
      <c r="B10" s="230" t="str">
        <f>'t1'!B10</f>
        <v>0D0079</v>
      </c>
      <c r="C10" s="891">
        <f t="shared" si="18"/>
        <v>0</v>
      </c>
      <c r="D10" s="891">
        <f t="shared" si="0"/>
        <v>0</v>
      </c>
      <c r="E10" s="891">
        <f t="shared" si="1"/>
        <v>0</v>
      </c>
      <c r="F10" s="892">
        <f t="shared" si="2"/>
        <v>0</v>
      </c>
      <c r="G10" s="892">
        <f t="shared" si="3"/>
        <v>0</v>
      </c>
      <c r="H10" s="892">
        <f t="shared" si="4"/>
        <v>0</v>
      </c>
      <c r="I10" s="892">
        <f t="shared" si="5"/>
        <v>0</v>
      </c>
      <c r="J10" s="892">
        <f t="shared" si="6"/>
        <v>0</v>
      </c>
      <c r="K10" s="892">
        <f t="shared" si="7"/>
        <v>0</v>
      </c>
      <c r="L10" s="892">
        <f t="shared" si="8"/>
        <v>0</v>
      </c>
      <c r="M10" s="892">
        <f t="shared" si="9"/>
        <v>0</v>
      </c>
      <c r="N10" s="892">
        <f t="shared" si="10"/>
        <v>0</v>
      </c>
      <c r="O10" s="892">
        <f t="shared" si="11"/>
        <v>0</v>
      </c>
      <c r="P10" s="892">
        <f t="shared" si="12"/>
        <v>0</v>
      </c>
      <c r="Q10" s="892">
        <f t="shared" si="13"/>
        <v>0</v>
      </c>
      <c r="R10" s="892">
        <f t="shared" si="14"/>
        <v>0</v>
      </c>
      <c r="S10" s="892">
        <f t="shared" si="15"/>
        <v>0</v>
      </c>
      <c r="T10" s="892">
        <f t="shared" si="16"/>
        <v>0</v>
      </c>
      <c r="U10" s="486">
        <f t="shared" si="17"/>
        <v>0</v>
      </c>
      <c r="V10" s="5">
        <f>'t1'!M10</f>
        <v>0</v>
      </c>
      <c r="AA10" s="215"/>
      <c r="AB10" s="215"/>
      <c r="AC10" s="215"/>
      <c r="AD10" s="216"/>
      <c r="AE10" s="216"/>
      <c r="AF10" s="216"/>
      <c r="AG10" s="216"/>
      <c r="AH10" s="216"/>
      <c r="AI10" s="216"/>
      <c r="AJ10" s="216"/>
      <c r="AK10" s="216"/>
      <c r="AL10" s="216"/>
      <c r="AM10" s="216"/>
      <c r="AN10" s="216"/>
      <c r="AO10" s="216"/>
      <c r="AP10" s="216"/>
      <c r="AQ10" s="216"/>
      <c r="AR10" s="216"/>
      <c r="AS10" s="486">
        <f t="shared" si="19"/>
        <v>0</v>
      </c>
      <c r="AT10" s="5">
        <f>'t1'!AK10</f>
        <v>0</v>
      </c>
    </row>
    <row r="11" spans="1:46" ht="12.75" customHeight="1">
      <c r="A11" s="158" t="str">
        <f>'t1'!A11</f>
        <v>DIRIGENTE II FASCIA A TEMPO DETERM.</v>
      </c>
      <c r="B11" s="230" t="str">
        <f>'t1'!B11</f>
        <v>0D0080</v>
      </c>
      <c r="C11" s="891">
        <f t="shared" si="18"/>
        <v>0</v>
      </c>
      <c r="D11" s="891">
        <f t="shared" si="0"/>
        <v>0</v>
      </c>
      <c r="E11" s="891">
        <f t="shared" si="1"/>
        <v>0</v>
      </c>
      <c r="F11" s="892">
        <f t="shared" si="2"/>
        <v>0</v>
      </c>
      <c r="G11" s="892">
        <f t="shared" si="3"/>
        <v>0</v>
      </c>
      <c r="H11" s="892">
        <f t="shared" si="4"/>
        <v>0</v>
      </c>
      <c r="I11" s="892">
        <f t="shared" si="5"/>
        <v>0</v>
      </c>
      <c r="J11" s="892">
        <f t="shared" si="6"/>
        <v>0</v>
      </c>
      <c r="K11" s="892">
        <f t="shared" si="7"/>
        <v>0</v>
      </c>
      <c r="L11" s="892">
        <f t="shared" si="8"/>
        <v>0</v>
      </c>
      <c r="M11" s="892">
        <f t="shared" si="9"/>
        <v>0</v>
      </c>
      <c r="N11" s="892">
        <f t="shared" si="10"/>
        <v>0</v>
      </c>
      <c r="O11" s="892">
        <f t="shared" si="11"/>
        <v>0</v>
      </c>
      <c r="P11" s="892">
        <f t="shared" si="12"/>
        <v>0</v>
      </c>
      <c r="Q11" s="892">
        <f t="shared" si="13"/>
        <v>0</v>
      </c>
      <c r="R11" s="892">
        <f t="shared" si="14"/>
        <v>0</v>
      </c>
      <c r="S11" s="892">
        <f t="shared" si="15"/>
        <v>0</v>
      </c>
      <c r="T11" s="892">
        <f t="shared" si="16"/>
        <v>0</v>
      </c>
      <c r="U11" s="486">
        <f t="shared" si="17"/>
        <v>0</v>
      </c>
      <c r="V11" s="5">
        <f>'t1'!M11</f>
        <v>0</v>
      </c>
      <c r="AA11" s="215"/>
      <c r="AB11" s="215"/>
      <c r="AC11" s="215"/>
      <c r="AD11" s="216"/>
      <c r="AE11" s="216"/>
      <c r="AF11" s="216"/>
      <c r="AG11" s="216"/>
      <c r="AH11" s="216"/>
      <c r="AI11" s="216"/>
      <c r="AJ11" s="216"/>
      <c r="AK11" s="216"/>
      <c r="AL11" s="216"/>
      <c r="AM11" s="216"/>
      <c r="AN11" s="216"/>
      <c r="AO11" s="216"/>
      <c r="AP11" s="216"/>
      <c r="AQ11" s="216"/>
      <c r="AR11" s="216"/>
      <c r="AS11" s="486">
        <f t="shared" si="19"/>
        <v>0</v>
      </c>
      <c r="AT11" s="5">
        <f>'t1'!AK11</f>
        <v>0</v>
      </c>
    </row>
    <row r="12" spans="1:46" ht="12.75" customHeight="1">
      <c r="A12" s="158" t="str">
        <f>'t1'!A12</f>
        <v>ISPETTORE GENERALE R.E.</v>
      </c>
      <c r="B12" s="230" t="str">
        <f>'t1'!B12</f>
        <v>0E0083</v>
      </c>
      <c r="C12" s="891">
        <f t="shared" si="18"/>
        <v>0</v>
      </c>
      <c r="D12" s="891">
        <f t="shared" si="0"/>
        <v>0</v>
      </c>
      <c r="E12" s="891">
        <f t="shared" si="1"/>
        <v>0</v>
      </c>
      <c r="F12" s="892">
        <f t="shared" si="2"/>
        <v>0</v>
      </c>
      <c r="G12" s="892">
        <f t="shared" si="3"/>
        <v>0</v>
      </c>
      <c r="H12" s="892">
        <f t="shared" si="4"/>
        <v>0</v>
      </c>
      <c r="I12" s="892">
        <f t="shared" si="5"/>
        <v>0</v>
      </c>
      <c r="J12" s="892">
        <f t="shared" si="6"/>
        <v>0</v>
      </c>
      <c r="K12" s="892">
        <f t="shared" si="7"/>
        <v>0</v>
      </c>
      <c r="L12" s="892">
        <f t="shared" si="8"/>
        <v>0</v>
      </c>
      <c r="M12" s="892">
        <f t="shared" si="9"/>
        <v>0</v>
      </c>
      <c r="N12" s="892">
        <f t="shared" si="10"/>
        <v>0</v>
      </c>
      <c r="O12" s="892">
        <f t="shared" si="11"/>
        <v>0</v>
      </c>
      <c r="P12" s="892">
        <f t="shared" si="12"/>
        <v>0</v>
      </c>
      <c r="Q12" s="892">
        <f t="shared" si="13"/>
        <v>0</v>
      </c>
      <c r="R12" s="892">
        <f t="shared" si="14"/>
        <v>0</v>
      </c>
      <c r="S12" s="892">
        <f t="shared" si="15"/>
        <v>0</v>
      </c>
      <c r="T12" s="892">
        <f t="shared" si="16"/>
        <v>0</v>
      </c>
      <c r="U12" s="486">
        <f t="shared" si="17"/>
        <v>0</v>
      </c>
      <c r="V12" s="5">
        <f>'t1'!M12</f>
        <v>0</v>
      </c>
      <c r="AA12" s="215"/>
      <c r="AB12" s="215"/>
      <c r="AC12" s="215"/>
      <c r="AD12" s="216"/>
      <c r="AE12" s="216"/>
      <c r="AF12" s="216"/>
      <c r="AG12" s="216"/>
      <c r="AH12" s="216"/>
      <c r="AI12" s="216"/>
      <c r="AJ12" s="216"/>
      <c r="AK12" s="216"/>
      <c r="AL12" s="216"/>
      <c r="AM12" s="216"/>
      <c r="AN12" s="216"/>
      <c r="AO12" s="216"/>
      <c r="AP12" s="216"/>
      <c r="AQ12" s="216"/>
      <c r="AR12" s="216"/>
      <c r="AS12" s="486">
        <f t="shared" si="19"/>
        <v>0</v>
      </c>
      <c r="AT12" s="5">
        <f>'t1'!AK12</f>
        <v>0</v>
      </c>
    </row>
    <row r="13" spans="1:46" ht="12.75" customHeight="1">
      <c r="A13" s="158" t="str">
        <f>'t1'!A13</f>
        <v>DIRETTORE DIVISIONE R.E.</v>
      </c>
      <c r="B13" s="230" t="str">
        <f>'t1'!B13</f>
        <v>0E0076</v>
      </c>
      <c r="C13" s="891">
        <f t="shared" si="18"/>
        <v>0</v>
      </c>
      <c r="D13" s="891">
        <f t="shared" si="0"/>
        <v>0</v>
      </c>
      <c r="E13" s="891">
        <f t="shared" si="1"/>
        <v>0</v>
      </c>
      <c r="F13" s="892">
        <f t="shared" si="2"/>
        <v>0</v>
      </c>
      <c r="G13" s="892">
        <f t="shared" si="3"/>
        <v>0</v>
      </c>
      <c r="H13" s="892">
        <f t="shared" si="4"/>
        <v>0</v>
      </c>
      <c r="I13" s="892">
        <f t="shared" si="5"/>
        <v>0</v>
      </c>
      <c r="J13" s="892">
        <f t="shared" si="6"/>
        <v>0</v>
      </c>
      <c r="K13" s="892">
        <f t="shared" si="7"/>
        <v>0</v>
      </c>
      <c r="L13" s="892">
        <f t="shared" si="8"/>
        <v>0</v>
      </c>
      <c r="M13" s="892">
        <f t="shared" si="9"/>
        <v>0</v>
      </c>
      <c r="N13" s="892">
        <f t="shared" si="10"/>
        <v>0</v>
      </c>
      <c r="O13" s="892">
        <f t="shared" si="11"/>
        <v>0</v>
      </c>
      <c r="P13" s="892">
        <f t="shared" si="12"/>
        <v>0</v>
      </c>
      <c r="Q13" s="892">
        <f t="shared" si="13"/>
        <v>0</v>
      </c>
      <c r="R13" s="892">
        <f t="shared" si="14"/>
        <v>0</v>
      </c>
      <c r="S13" s="892">
        <f t="shared" si="15"/>
        <v>0</v>
      </c>
      <c r="T13" s="892">
        <f t="shared" si="16"/>
        <v>0</v>
      </c>
      <c r="U13" s="486">
        <f t="shared" si="17"/>
        <v>0</v>
      </c>
      <c r="V13" s="5">
        <f>'t1'!M13</f>
        <v>0</v>
      </c>
      <c r="AA13" s="215"/>
      <c r="AB13" s="215"/>
      <c r="AC13" s="215"/>
      <c r="AD13" s="216"/>
      <c r="AE13" s="216"/>
      <c r="AF13" s="216"/>
      <c r="AG13" s="216"/>
      <c r="AH13" s="216"/>
      <c r="AI13" s="216"/>
      <c r="AJ13" s="216"/>
      <c r="AK13" s="216"/>
      <c r="AL13" s="216"/>
      <c r="AM13" s="216"/>
      <c r="AN13" s="216"/>
      <c r="AO13" s="216"/>
      <c r="AP13" s="216"/>
      <c r="AQ13" s="216"/>
      <c r="AR13" s="216"/>
      <c r="AS13" s="486">
        <f t="shared" si="19"/>
        <v>0</v>
      </c>
      <c r="AT13" s="5">
        <f>'t1'!AK13</f>
        <v>0</v>
      </c>
    </row>
    <row r="14" spans="1:46" ht="12.75" customHeight="1">
      <c r="A14" s="158" t="str">
        <f>'t1'!A14</f>
        <v>CAT. A - F9</v>
      </c>
      <c r="B14" s="230" t="str">
        <f>'t1'!B14</f>
        <v>0CAF09</v>
      </c>
      <c r="C14" s="891">
        <f t="shared" si="18"/>
        <v>0</v>
      </c>
      <c r="D14" s="891">
        <f t="shared" si="0"/>
        <v>0</v>
      </c>
      <c r="E14" s="891">
        <f t="shared" si="1"/>
        <v>0</v>
      </c>
      <c r="F14" s="892">
        <f t="shared" si="2"/>
        <v>0</v>
      </c>
      <c r="G14" s="892">
        <f t="shared" si="3"/>
        <v>0</v>
      </c>
      <c r="H14" s="892">
        <f t="shared" si="4"/>
        <v>0</v>
      </c>
      <c r="I14" s="892">
        <f t="shared" si="5"/>
        <v>0</v>
      </c>
      <c r="J14" s="892">
        <f t="shared" si="6"/>
        <v>0</v>
      </c>
      <c r="K14" s="892">
        <f t="shared" si="7"/>
        <v>0</v>
      </c>
      <c r="L14" s="892">
        <f t="shared" si="8"/>
        <v>0</v>
      </c>
      <c r="M14" s="892">
        <f t="shared" si="9"/>
        <v>0</v>
      </c>
      <c r="N14" s="892">
        <f t="shared" si="10"/>
        <v>0</v>
      </c>
      <c r="O14" s="892">
        <f t="shared" si="11"/>
        <v>0</v>
      </c>
      <c r="P14" s="892">
        <f t="shared" si="12"/>
        <v>0</v>
      </c>
      <c r="Q14" s="892">
        <f t="shared" si="13"/>
        <v>0</v>
      </c>
      <c r="R14" s="892">
        <f t="shared" si="14"/>
        <v>0</v>
      </c>
      <c r="S14" s="892">
        <f t="shared" si="15"/>
        <v>0</v>
      </c>
      <c r="T14" s="892">
        <f t="shared" si="16"/>
        <v>0</v>
      </c>
      <c r="U14" s="486">
        <f t="shared" si="17"/>
        <v>0</v>
      </c>
      <c r="V14" s="5">
        <f>'t1'!M14</f>
        <v>0</v>
      </c>
      <c r="AA14" s="215"/>
      <c r="AB14" s="215"/>
      <c r="AC14" s="215"/>
      <c r="AD14" s="216"/>
      <c r="AE14" s="216"/>
      <c r="AF14" s="216"/>
      <c r="AG14" s="216"/>
      <c r="AH14" s="216"/>
      <c r="AI14" s="216"/>
      <c r="AJ14" s="216"/>
      <c r="AK14" s="216"/>
      <c r="AL14" s="216"/>
      <c r="AM14" s="216"/>
      <c r="AN14" s="216"/>
      <c r="AO14" s="216"/>
      <c r="AP14" s="216"/>
      <c r="AQ14" s="216"/>
      <c r="AR14" s="216"/>
      <c r="AS14" s="486">
        <f t="shared" si="19"/>
        <v>0</v>
      </c>
      <c r="AT14" s="5">
        <f>'t1'!AK14</f>
        <v>0</v>
      </c>
    </row>
    <row r="15" spans="1:46" ht="12.75" customHeight="1">
      <c r="A15" s="158" t="str">
        <f>'t1'!A15</f>
        <v>CAT. A - F8</v>
      </c>
      <c r="B15" s="230" t="str">
        <f>'t1'!B15</f>
        <v>0CAF08</v>
      </c>
      <c r="C15" s="891">
        <f t="shared" si="18"/>
        <v>0</v>
      </c>
      <c r="D15" s="891">
        <f t="shared" si="0"/>
        <v>0</v>
      </c>
      <c r="E15" s="891">
        <f t="shared" si="1"/>
        <v>0</v>
      </c>
      <c r="F15" s="892">
        <f t="shared" si="2"/>
        <v>0</v>
      </c>
      <c r="G15" s="892">
        <f t="shared" si="3"/>
        <v>0</v>
      </c>
      <c r="H15" s="892">
        <f t="shared" si="4"/>
        <v>0</v>
      </c>
      <c r="I15" s="892">
        <f t="shared" si="5"/>
        <v>0</v>
      </c>
      <c r="J15" s="892">
        <f t="shared" si="6"/>
        <v>0</v>
      </c>
      <c r="K15" s="892">
        <f t="shared" si="7"/>
        <v>0</v>
      </c>
      <c r="L15" s="892">
        <f t="shared" si="8"/>
        <v>0</v>
      </c>
      <c r="M15" s="892">
        <f t="shared" si="9"/>
        <v>0</v>
      </c>
      <c r="N15" s="892">
        <f t="shared" si="10"/>
        <v>0</v>
      </c>
      <c r="O15" s="892">
        <f t="shared" si="11"/>
        <v>0</v>
      </c>
      <c r="P15" s="892">
        <f t="shared" si="12"/>
        <v>0</v>
      </c>
      <c r="Q15" s="892">
        <f t="shared" si="13"/>
        <v>0</v>
      </c>
      <c r="R15" s="892">
        <f t="shared" si="14"/>
        <v>0</v>
      </c>
      <c r="S15" s="892">
        <f t="shared" si="15"/>
        <v>0</v>
      </c>
      <c r="T15" s="892">
        <f t="shared" si="16"/>
        <v>0</v>
      </c>
      <c r="U15" s="486">
        <f t="shared" si="17"/>
        <v>0</v>
      </c>
      <c r="V15" s="5">
        <f>'t1'!M15</f>
        <v>0</v>
      </c>
      <c r="AA15" s="215"/>
      <c r="AB15" s="215"/>
      <c r="AC15" s="215"/>
      <c r="AD15" s="216"/>
      <c r="AE15" s="216"/>
      <c r="AF15" s="216"/>
      <c r="AG15" s="216"/>
      <c r="AH15" s="216"/>
      <c r="AI15" s="216"/>
      <c r="AJ15" s="216"/>
      <c r="AK15" s="216"/>
      <c r="AL15" s="216"/>
      <c r="AM15" s="216"/>
      <c r="AN15" s="216"/>
      <c r="AO15" s="216"/>
      <c r="AP15" s="216"/>
      <c r="AQ15" s="216"/>
      <c r="AR15" s="216"/>
      <c r="AS15" s="486">
        <f t="shared" si="19"/>
        <v>0</v>
      </c>
      <c r="AT15" s="5">
        <f>'t1'!AK15</f>
        <v>0</v>
      </c>
    </row>
    <row r="16" spans="1:46" ht="12.75" customHeight="1">
      <c r="A16" s="158" t="str">
        <f>'t1'!A16</f>
        <v>CAT. A - F7</v>
      </c>
      <c r="B16" s="230" t="str">
        <f>'t1'!B16</f>
        <v>0CAF07</v>
      </c>
      <c r="C16" s="891">
        <f t="shared" si="18"/>
        <v>0</v>
      </c>
      <c r="D16" s="891">
        <f t="shared" si="0"/>
        <v>0</v>
      </c>
      <c r="E16" s="891">
        <f t="shared" si="1"/>
        <v>0</v>
      </c>
      <c r="F16" s="891">
        <f t="shared" si="2"/>
        <v>0</v>
      </c>
      <c r="G16" s="892">
        <f t="shared" si="3"/>
        <v>0</v>
      </c>
      <c r="H16" s="892">
        <f t="shared" si="4"/>
        <v>0</v>
      </c>
      <c r="I16" s="892">
        <f t="shared" si="5"/>
        <v>0</v>
      </c>
      <c r="J16" s="892">
        <f t="shared" si="6"/>
        <v>0</v>
      </c>
      <c r="K16" s="892">
        <f t="shared" si="7"/>
        <v>0</v>
      </c>
      <c r="L16" s="892">
        <f t="shared" si="8"/>
        <v>0</v>
      </c>
      <c r="M16" s="892">
        <f t="shared" si="9"/>
        <v>0</v>
      </c>
      <c r="N16" s="892">
        <f t="shared" si="10"/>
        <v>0</v>
      </c>
      <c r="O16" s="892">
        <f t="shared" si="11"/>
        <v>0</v>
      </c>
      <c r="P16" s="892">
        <f t="shared" si="12"/>
        <v>0</v>
      </c>
      <c r="Q16" s="892">
        <f t="shared" si="13"/>
        <v>0</v>
      </c>
      <c r="R16" s="892">
        <f t="shared" si="14"/>
        <v>0</v>
      </c>
      <c r="S16" s="892">
        <f t="shared" si="15"/>
        <v>0</v>
      </c>
      <c r="T16" s="892">
        <f t="shared" si="16"/>
        <v>0</v>
      </c>
      <c r="U16" s="486">
        <f t="shared" si="17"/>
        <v>0</v>
      </c>
      <c r="V16" s="5">
        <f>'t1'!M16</f>
        <v>0</v>
      </c>
      <c r="AA16" s="215"/>
      <c r="AB16" s="215"/>
      <c r="AC16" s="215"/>
      <c r="AD16" s="215"/>
      <c r="AE16" s="216"/>
      <c r="AF16" s="216"/>
      <c r="AG16" s="216"/>
      <c r="AH16" s="216"/>
      <c r="AI16" s="216"/>
      <c r="AJ16" s="216"/>
      <c r="AK16" s="216"/>
      <c r="AL16" s="216"/>
      <c r="AM16" s="216"/>
      <c r="AN16" s="216"/>
      <c r="AO16" s="216"/>
      <c r="AP16" s="216"/>
      <c r="AQ16" s="216"/>
      <c r="AR16" s="216"/>
      <c r="AS16" s="486">
        <f t="shared" si="19"/>
        <v>0</v>
      </c>
      <c r="AT16" s="5">
        <f>'t1'!AK16</f>
        <v>0</v>
      </c>
    </row>
    <row r="17" spans="1:46" ht="12.75" customHeight="1">
      <c r="A17" s="158" t="str">
        <f>'t1'!A17</f>
        <v>CAT. A - F6</v>
      </c>
      <c r="B17" s="230" t="str">
        <f>'t1'!B17</f>
        <v>0CAF06</v>
      </c>
      <c r="C17" s="891">
        <f t="shared" si="18"/>
        <v>0</v>
      </c>
      <c r="D17" s="891">
        <f t="shared" si="0"/>
        <v>0</v>
      </c>
      <c r="E17" s="891">
        <f t="shared" si="1"/>
        <v>0</v>
      </c>
      <c r="F17" s="891">
        <f t="shared" si="2"/>
        <v>0</v>
      </c>
      <c r="G17" s="892">
        <f t="shared" si="3"/>
        <v>0</v>
      </c>
      <c r="H17" s="892">
        <f t="shared" si="4"/>
        <v>0</v>
      </c>
      <c r="I17" s="892">
        <f t="shared" si="5"/>
        <v>0</v>
      </c>
      <c r="J17" s="892">
        <f t="shared" si="6"/>
        <v>0</v>
      </c>
      <c r="K17" s="892">
        <f t="shared" si="7"/>
        <v>0</v>
      </c>
      <c r="L17" s="892">
        <f t="shared" si="8"/>
        <v>0</v>
      </c>
      <c r="M17" s="892">
        <f t="shared" si="9"/>
        <v>0</v>
      </c>
      <c r="N17" s="892">
        <f t="shared" si="10"/>
        <v>0</v>
      </c>
      <c r="O17" s="892">
        <f t="shared" si="11"/>
        <v>0</v>
      </c>
      <c r="P17" s="892">
        <f t="shared" si="12"/>
        <v>0</v>
      </c>
      <c r="Q17" s="892">
        <f t="shared" si="13"/>
        <v>0</v>
      </c>
      <c r="R17" s="892">
        <f t="shared" si="14"/>
        <v>0</v>
      </c>
      <c r="S17" s="892">
        <f t="shared" si="15"/>
        <v>0</v>
      </c>
      <c r="T17" s="892">
        <f t="shared" si="16"/>
        <v>0</v>
      </c>
      <c r="U17" s="486">
        <f t="shared" si="17"/>
        <v>0</v>
      </c>
      <c r="V17" s="5">
        <f>'t1'!M17</f>
        <v>0</v>
      </c>
      <c r="AA17" s="215"/>
      <c r="AB17" s="215"/>
      <c r="AC17" s="215"/>
      <c r="AD17" s="215"/>
      <c r="AE17" s="216"/>
      <c r="AF17" s="216"/>
      <c r="AG17" s="216"/>
      <c r="AH17" s="216"/>
      <c r="AI17" s="216"/>
      <c r="AJ17" s="216"/>
      <c r="AK17" s="216"/>
      <c r="AL17" s="216"/>
      <c r="AM17" s="216"/>
      <c r="AN17" s="216"/>
      <c r="AO17" s="216"/>
      <c r="AP17" s="216"/>
      <c r="AQ17" s="216"/>
      <c r="AR17" s="216"/>
      <c r="AS17" s="486">
        <f t="shared" si="19"/>
        <v>0</v>
      </c>
      <c r="AT17" s="5">
        <f>'t1'!AK17</f>
        <v>0</v>
      </c>
    </row>
    <row r="18" spans="1:46" ht="12.75" customHeight="1">
      <c r="A18" s="158" t="str">
        <f>'t1'!A18</f>
        <v>CAT. A - F5</v>
      </c>
      <c r="B18" s="230" t="str">
        <f>'t1'!B18</f>
        <v>0CAF05</v>
      </c>
      <c r="C18" s="891">
        <f t="shared" si="18"/>
        <v>0</v>
      </c>
      <c r="D18" s="891">
        <f t="shared" si="0"/>
        <v>0</v>
      </c>
      <c r="E18" s="891">
        <f t="shared" si="1"/>
        <v>0</v>
      </c>
      <c r="F18" s="891">
        <f t="shared" si="2"/>
        <v>0</v>
      </c>
      <c r="G18" s="892">
        <f t="shared" si="3"/>
        <v>0</v>
      </c>
      <c r="H18" s="892">
        <f t="shared" si="4"/>
        <v>0</v>
      </c>
      <c r="I18" s="892">
        <f t="shared" si="5"/>
        <v>0</v>
      </c>
      <c r="J18" s="892">
        <f t="shared" si="6"/>
        <v>0</v>
      </c>
      <c r="K18" s="892">
        <f t="shared" si="7"/>
        <v>0</v>
      </c>
      <c r="L18" s="892">
        <f t="shared" si="8"/>
        <v>0</v>
      </c>
      <c r="M18" s="892">
        <f t="shared" si="9"/>
        <v>0</v>
      </c>
      <c r="N18" s="892">
        <f t="shared" si="10"/>
        <v>0</v>
      </c>
      <c r="O18" s="892">
        <f t="shared" si="11"/>
        <v>0</v>
      </c>
      <c r="P18" s="892">
        <f t="shared" si="12"/>
        <v>0</v>
      </c>
      <c r="Q18" s="892">
        <f t="shared" si="13"/>
        <v>0</v>
      </c>
      <c r="R18" s="892">
        <f t="shared" si="14"/>
        <v>0</v>
      </c>
      <c r="S18" s="892">
        <f t="shared" si="15"/>
        <v>0</v>
      </c>
      <c r="T18" s="892">
        <f t="shared" si="16"/>
        <v>0</v>
      </c>
      <c r="U18" s="486">
        <f t="shared" si="17"/>
        <v>0</v>
      </c>
      <c r="V18" s="5">
        <f>'t1'!M18</f>
        <v>0</v>
      </c>
      <c r="AA18" s="215"/>
      <c r="AB18" s="215"/>
      <c r="AC18" s="215"/>
      <c r="AD18" s="215"/>
      <c r="AE18" s="216"/>
      <c r="AF18" s="216"/>
      <c r="AG18" s="216"/>
      <c r="AH18" s="216"/>
      <c r="AI18" s="216"/>
      <c r="AJ18" s="216"/>
      <c r="AK18" s="216"/>
      <c r="AL18" s="216"/>
      <c r="AM18" s="216"/>
      <c r="AN18" s="216"/>
      <c r="AO18" s="216"/>
      <c r="AP18" s="216"/>
      <c r="AQ18" s="216"/>
      <c r="AR18" s="216"/>
      <c r="AS18" s="486">
        <f t="shared" si="19"/>
        <v>0</v>
      </c>
      <c r="AT18" s="5">
        <f>'t1'!AK18</f>
        <v>0</v>
      </c>
    </row>
    <row r="19" spans="1:46" ht="12.75" customHeight="1">
      <c r="A19" s="158" t="str">
        <f>'t1'!A19</f>
        <v>CAT. A - F4</v>
      </c>
      <c r="B19" s="230" t="str">
        <f>'t1'!B19</f>
        <v>0CAF04</v>
      </c>
      <c r="C19" s="891">
        <f t="shared" si="18"/>
        <v>0</v>
      </c>
      <c r="D19" s="891">
        <f t="shared" si="0"/>
        <v>0</v>
      </c>
      <c r="E19" s="891">
        <f t="shared" si="1"/>
        <v>0</v>
      </c>
      <c r="F19" s="891">
        <f t="shared" si="2"/>
        <v>0</v>
      </c>
      <c r="G19" s="892">
        <f t="shared" si="3"/>
        <v>0</v>
      </c>
      <c r="H19" s="892">
        <f t="shared" si="4"/>
        <v>0</v>
      </c>
      <c r="I19" s="892">
        <f t="shared" si="5"/>
        <v>0</v>
      </c>
      <c r="J19" s="892">
        <f t="shared" si="6"/>
        <v>0</v>
      </c>
      <c r="K19" s="892">
        <f t="shared" si="7"/>
        <v>0</v>
      </c>
      <c r="L19" s="892">
        <f t="shared" si="8"/>
        <v>0</v>
      </c>
      <c r="M19" s="892">
        <f t="shared" si="9"/>
        <v>0</v>
      </c>
      <c r="N19" s="892">
        <f t="shared" si="10"/>
        <v>0</v>
      </c>
      <c r="O19" s="892">
        <f t="shared" si="11"/>
        <v>0</v>
      </c>
      <c r="P19" s="892">
        <f t="shared" si="12"/>
        <v>0</v>
      </c>
      <c r="Q19" s="892">
        <f t="shared" si="13"/>
        <v>0</v>
      </c>
      <c r="R19" s="892">
        <f t="shared" si="14"/>
        <v>0</v>
      </c>
      <c r="S19" s="892">
        <f t="shared" si="15"/>
        <v>0</v>
      </c>
      <c r="T19" s="892">
        <f t="shared" si="16"/>
        <v>0</v>
      </c>
      <c r="U19" s="486">
        <f t="shared" si="17"/>
        <v>0</v>
      </c>
      <c r="V19" s="5">
        <f>'t1'!M19</f>
        <v>0</v>
      </c>
      <c r="AA19" s="215"/>
      <c r="AB19" s="215"/>
      <c r="AC19" s="215"/>
      <c r="AD19" s="215"/>
      <c r="AE19" s="216"/>
      <c r="AF19" s="216"/>
      <c r="AG19" s="216"/>
      <c r="AH19" s="216"/>
      <c r="AI19" s="216"/>
      <c r="AJ19" s="216"/>
      <c r="AK19" s="216"/>
      <c r="AL19" s="216"/>
      <c r="AM19" s="216"/>
      <c r="AN19" s="216"/>
      <c r="AO19" s="216"/>
      <c r="AP19" s="216"/>
      <c r="AQ19" s="216"/>
      <c r="AR19" s="216"/>
      <c r="AS19" s="486">
        <f t="shared" si="19"/>
        <v>0</v>
      </c>
      <c r="AT19" s="5">
        <f>'t1'!AK19</f>
        <v>0</v>
      </c>
    </row>
    <row r="20" spans="1:46" ht="12.75" customHeight="1">
      <c r="A20" s="158" t="str">
        <f>'t1'!A20</f>
        <v>CAT. A - F3</v>
      </c>
      <c r="B20" s="230" t="str">
        <f>'t1'!B20</f>
        <v>0CAF03</v>
      </c>
      <c r="C20" s="891">
        <f t="shared" si="18"/>
        <v>0</v>
      </c>
      <c r="D20" s="891">
        <f t="shared" si="0"/>
        <v>0</v>
      </c>
      <c r="E20" s="891">
        <f t="shared" si="1"/>
        <v>0</v>
      </c>
      <c r="F20" s="892">
        <f t="shared" si="2"/>
        <v>0</v>
      </c>
      <c r="G20" s="892">
        <f t="shared" si="3"/>
        <v>0</v>
      </c>
      <c r="H20" s="892">
        <f t="shared" si="4"/>
        <v>0</v>
      </c>
      <c r="I20" s="892">
        <f t="shared" si="5"/>
        <v>0</v>
      </c>
      <c r="J20" s="892">
        <f t="shared" si="6"/>
        <v>0</v>
      </c>
      <c r="K20" s="892">
        <f t="shared" si="7"/>
        <v>0</v>
      </c>
      <c r="L20" s="892">
        <f t="shared" si="8"/>
        <v>0</v>
      </c>
      <c r="M20" s="892">
        <f t="shared" si="9"/>
        <v>0</v>
      </c>
      <c r="N20" s="892">
        <f t="shared" si="10"/>
        <v>0</v>
      </c>
      <c r="O20" s="892">
        <f t="shared" si="11"/>
        <v>0</v>
      </c>
      <c r="P20" s="892">
        <f t="shared" si="12"/>
        <v>0</v>
      </c>
      <c r="Q20" s="892">
        <f t="shared" si="13"/>
        <v>0</v>
      </c>
      <c r="R20" s="892">
        <f t="shared" si="14"/>
        <v>0</v>
      </c>
      <c r="S20" s="892">
        <f t="shared" si="15"/>
        <v>0</v>
      </c>
      <c r="T20" s="892">
        <f t="shared" si="16"/>
        <v>0</v>
      </c>
      <c r="U20" s="486">
        <f t="shared" si="17"/>
        <v>0</v>
      </c>
      <c r="V20" s="5">
        <f>'t1'!M20</f>
        <v>0</v>
      </c>
      <c r="AA20" s="215"/>
      <c r="AB20" s="215"/>
      <c r="AC20" s="215"/>
      <c r="AD20" s="216"/>
      <c r="AE20" s="216"/>
      <c r="AF20" s="216"/>
      <c r="AG20" s="216"/>
      <c r="AH20" s="216"/>
      <c r="AI20" s="216"/>
      <c r="AJ20" s="216"/>
      <c r="AK20" s="216"/>
      <c r="AL20" s="216"/>
      <c r="AM20" s="216"/>
      <c r="AN20" s="216"/>
      <c r="AO20" s="216"/>
      <c r="AP20" s="216"/>
      <c r="AQ20" s="216"/>
      <c r="AR20" s="216"/>
      <c r="AS20" s="486">
        <f t="shared" si="19"/>
        <v>0</v>
      </c>
      <c r="AT20" s="5">
        <f>'t1'!AK20</f>
        <v>0</v>
      </c>
    </row>
    <row r="21" spans="1:46" ht="12.75" customHeight="1">
      <c r="A21" s="158" t="str">
        <f>'t1'!A21</f>
        <v>CAT. A - F2</v>
      </c>
      <c r="B21" s="230" t="str">
        <f>'t1'!B21</f>
        <v>0CAF02</v>
      </c>
      <c r="C21" s="891">
        <f t="shared" si="18"/>
        <v>0</v>
      </c>
      <c r="D21" s="891">
        <f t="shared" si="0"/>
        <v>0</v>
      </c>
      <c r="E21" s="891">
        <f t="shared" si="1"/>
        <v>0</v>
      </c>
      <c r="F21" s="892">
        <f t="shared" si="2"/>
        <v>0</v>
      </c>
      <c r="G21" s="892">
        <f t="shared" si="3"/>
        <v>0</v>
      </c>
      <c r="H21" s="892">
        <f t="shared" si="4"/>
        <v>0</v>
      </c>
      <c r="I21" s="892">
        <f t="shared" si="5"/>
        <v>0</v>
      </c>
      <c r="J21" s="892">
        <f t="shared" si="6"/>
        <v>0</v>
      </c>
      <c r="K21" s="892">
        <f t="shared" si="7"/>
        <v>0</v>
      </c>
      <c r="L21" s="892">
        <f t="shared" si="8"/>
        <v>0</v>
      </c>
      <c r="M21" s="892">
        <f t="shared" si="9"/>
        <v>0</v>
      </c>
      <c r="N21" s="892">
        <f t="shared" si="10"/>
        <v>0</v>
      </c>
      <c r="O21" s="892">
        <f t="shared" si="11"/>
        <v>0</v>
      </c>
      <c r="P21" s="892">
        <f t="shared" si="12"/>
        <v>0</v>
      </c>
      <c r="Q21" s="892">
        <f t="shared" si="13"/>
        <v>0</v>
      </c>
      <c r="R21" s="892">
        <f t="shared" si="14"/>
        <v>0</v>
      </c>
      <c r="S21" s="892">
        <f t="shared" si="15"/>
        <v>0</v>
      </c>
      <c r="T21" s="892">
        <f t="shared" si="16"/>
        <v>0</v>
      </c>
      <c r="U21" s="486">
        <f t="shared" si="17"/>
        <v>0</v>
      </c>
      <c r="V21" s="5">
        <f>'t1'!M21</f>
        <v>0</v>
      </c>
      <c r="AA21" s="215"/>
      <c r="AB21" s="215"/>
      <c r="AC21" s="215"/>
      <c r="AD21" s="216"/>
      <c r="AE21" s="216"/>
      <c r="AF21" s="216"/>
      <c r="AG21" s="216"/>
      <c r="AH21" s="216"/>
      <c r="AI21" s="216"/>
      <c r="AJ21" s="216"/>
      <c r="AK21" s="216"/>
      <c r="AL21" s="216"/>
      <c r="AM21" s="216"/>
      <c r="AN21" s="216"/>
      <c r="AO21" s="216"/>
      <c r="AP21" s="216"/>
      <c r="AQ21" s="216"/>
      <c r="AR21" s="216"/>
      <c r="AS21" s="486">
        <f t="shared" si="19"/>
        <v>0</v>
      </c>
      <c r="AT21" s="5">
        <f>'t1'!AK21</f>
        <v>0</v>
      </c>
    </row>
    <row r="22" spans="1:46" ht="12.75" customHeight="1">
      <c r="A22" s="158" t="str">
        <f>'t1'!A22</f>
        <v>CAT. A - F1</v>
      </c>
      <c r="B22" s="230" t="str">
        <f>'t1'!B22</f>
        <v>0CAF01</v>
      </c>
      <c r="C22" s="891">
        <f t="shared" si="18"/>
        <v>0</v>
      </c>
      <c r="D22" s="891">
        <f t="shared" si="0"/>
        <v>0</v>
      </c>
      <c r="E22" s="891">
        <f t="shared" si="1"/>
        <v>0</v>
      </c>
      <c r="F22" s="892">
        <f t="shared" si="2"/>
        <v>0</v>
      </c>
      <c r="G22" s="892">
        <f t="shared" si="3"/>
        <v>0</v>
      </c>
      <c r="H22" s="892">
        <f t="shared" si="4"/>
        <v>0</v>
      </c>
      <c r="I22" s="892">
        <f t="shared" si="5"/>
        <v>0</v>
      </c>
      <c r="J22" s="892">
        <f t="shared" si="6"/>
        <v>0</v>
      </c>
      <c r="K22" s="892">
        <f t="shared" si="7"/>
        <v>0</v>
      </c>
      <c r="L22" s="892">
        <f t="shared" si="8"/>
        <v>0</v>
      </c>
      <c r="M22" s="892">
        <f t="shared" si="9"/>
        <v>0</v>
      </c>
      <c r="N22" s="892">
        <f t="shared" si="10"/>
        <v>0</v>
      </c>
      <c r="O22" s="892">
        <f t="shared" si="11"/>
        <v>0</v>
      </c>
      <c r="P22" s="892">
        <f t="shared" si="12"/>
        <v>0</v>
      </c>
      <c r="Q22" s="892">
        <f t="shared" si="13"/>
        <v>0</v>
      </c>
      <c r="R22" s="892">
        <f t="shared" si="14"/>
        <v>0</v>
      </c>
      <c r="S22" s="892">
        <f t="shared" si="15"/>
        <v>0</v>
      </c>
      <c r="T22" s="892">
        <f t="shared" si="16"/>
        <v>0</v>
      </c>
      <c r="U22" s="486">
        <f t="shared" si="17"/>
        <v>0</v>
      </c>
      <c r="V22" s="5">
        <f>'t1'!M22</f>
        <v>0</v>
      </c>
      <c r="AA22" s="215"/>
      <c r="AB22" s="215"/>
      <c r="AC22" s="215"/>
      <c r="AD22" s="216"/>
      <c r="AE22" s="216"/>
      <c r="AF22" s="216"/>
      <c r="AG22" s="216"/>
      <c r="AH22" s="216"/>
      <c r="AI22" s="216"/>
      <c r="AJ22" s="216"/>
      <c r="AK22" s="216"/>
      <c r="AL22" s="216"/>
      <c r="AM22" s="216"/>
      <c r="AN22" s="216"/>
      <c r="AO22" s="216"/>
      <c r="AP22" s="216"/>
      <c r="AQ22" s="216"/>
      <c r="AR22" s="216"/>
      <c r="AS22" s="486">
        <f t="shared" si="19"/>
        <v>0</v>
      </c>
      <c r="AT22" s="5">
        <f>'t1'!AK22</f>
        <v>0</v>
      </c>
    </row>
    <row r="23" spans="1:46" ht="12.75" customHeight="1">
      <c r="A23" s="158" t="str">
        <f>'t1'!A23</f>
        <v>CAT. B - F9</v>
      </c>
      <c r="B23" s="230" t="str">
        <f>'t1'!B23</f>
        <v>0CBF09</v>
      </c>
      <c r="C23" s="891">
        <f t="shared" si="18"/>
        <v>0</v>
      </c>
      <c r="D23" s="891">
        <f t="shared" si="0"/>
        <v>0</v>
      </c>
      <c r="E23" s="891">
        <f t="shared" si="1"/>
        <v>0</v>
      </c>
      <c r="F23" s="890">
        <f t="shared" si="2"/>
        <v>0</v>
      </c>
      <c r="G23" s="892">
        <f t="shared" si="3"/>
        <v>0</v>
      </c>
      <c r="H23" s="892">
        <f t="shared" si="4"/>
        <v>0</v>
      </c>
      <c r="I23" s="892">
        <f t="shared" si="5"/>
        <v>0</v>
      </c>
      <c r="J23" s="893">
        <f t="shared" si="6"/>
        <v>0</v>
      </c>
      <c r="K23" s="892">
        <f t="shared" si="7"/>
        <v>0</v>
      </c>
      <c r="L23" s="892">
        <f t="shared" si="8"/>
        <v>0</v>
      </c>
      <c r="M23" s="892">
        <f t="shared" si="9"/>
        <v>0</v>
      </c>
      <c r="N23" s="892">
        <f t="shared" si="10"/>
        <v>0</v>
      </c>
      <c r="O23" s="892">
        <f t="shared" si="11"/>
        <v>0</v>
      </c>
      <c r="P23" s="892">
        <f t="shared" si="12"/>
        <v>0</v>
      </c>
      <c r="Q23" s="892">
        <f t="shared" si="13"/>
        <v>0</v>
      </c>
      <c r="R23" s="892">
        <f t="shared" si="14"/>
        <v>0</v>
      </c>
      <c r="S23" s="892">
        <f t="shared" si="15"/>
        <v>0</v>
      </c>
      <c r="T23" s="892">
        <f t="shared" si="16"/>
        <v>0</v>
      </c>
      <c r="U23" s="486">
        <f t="shared" si="17"/>
        <v>0</v>
      </c>
      <c r="V23" s="5">
        <f>'t1'!M23</f>
        <v>0</v>
      </c>
      <c r="AA23" s="215"/>
      <c r="AB23" s="215"/>
      <c r="AC23" s="215"/>
      <c r="AD23" s="213"/>
      <c r="AE23" s="216"/>
      <c r="AF23" s="216"/>
      <c r="AG23" s="216"/>
      <c r="AH23" s="217"/>
      <c r="AI23" s="216"/>
      <c r="AJ23" s="216"/>
      <c r="AK23" s="216"/>
      <c r="AL23" s="216"/>
      <c r="AM23" s="216"/>
      <c r="AN23" s="216"/>
      <c r="AO23" s="216"/>
      <c r="AP23" s="216"/>
      <c r="AQ23" s="216"/>
      <c r="AR23" s="216"/>
      <c r="AS23" s="486">
        <f t="shared" si="19"/>
        <v>0</v>
      </c>
      <c r="AT23" s="5">
        <f>'t1'!AK23</f>
        <v>0</v>
      </c>
    </row>
    <row r="24" spans="1:46" ht="12.75" customHeight="1">
      <c r="A24" s="158" t="str">
        <f>'t1'!A24</f>
        <v>CAT. B - F8</v>
      </c>
      <c r="B24" s="230" t="str">
        <f>'t1'!B24</f>
        <v>0CBF08</v>
      </c>
      <c r="C24" s="891">
        <f t="shared" si="18"/>
        <v>0</v>
      </c>
      <c r="D24" s="891">
        <f t="shared" si="0"/>
        <v>0</v>
      </c>
      <c r="E24" s="891">
        <f t="shared" si="1"/>
        <v>0</v>
      </c>
      <c r="F24" s="890">
        <f t="shared" si="2"/>
        <v>0</v>
      </c>
      <c r="G24" s="892">
        <f t="shared" si="3"/>
        <v>0</v>
      </c>
      <c r="H24" s="892">
        <f t="shared" si="4"/>
        <v>0</v>
      </c>
      <c r="I24" s="892">
        <f t="shared" si="5"/>
        <v>0</v>
      </c>
      <c r="J24" s="893">
        <f t="shared" si="6"/>
        <v>0</v>
      </c>
      <c r="K24" s="892">
        <f t="shared" si="7"/>
        <v>0</v>
      </c>
      <c r="L24" s="892">
        <f t="shared" si="8"/>
        <v>0</v>
      </c>
      <c r="M24" s="892">
        <f t="shared" si="9"/>
        <v>0</v>
      </c>
      <c r="N24" s="892">
        <f t="shared" si="10"/>
        <v>0</v>
      </c>
      <c r="O24" s="892">
        <f t="shared" si="11"/>
        <v>0</v>
      </c>
      <c r="P24" s="892">
        <f t="shared" si="12"/>
        <v>0</v>
      </c>
      <c r="Q24" s="892">
        <f t="shared" si="13"/>
        <v>0</v>
      </c>
      <c r="R24" s="892">
        <f t="shared" si="14"/>
        <v>0</v>
      </c>
      <c r="S24" s="892">
        <f t="shared" si="15"/>
        <v>0</v>
      </c>
      <c r="T24" s="892">
        <f t="shared" si="16"/>
        <v>0</v>
      </c>
      <c r="U24" s="486">
        <f t="shared" si="17"/>
        <v>0</v>
      </c>
      <c r="V24" s="5">
        <f>'t1'!M24</f>
        <v>0</v>
      </c>
      <c r="AA24" s="215"/>
      <c r="AB24" s="215"/>
      <c r="AC24" s="215"/>
      <c r="AD24" s="213"/>
      <c r="AE24" s="216"/>
      <c r="AF24" s="216"/>
      <c r="AG24" s="216"/>
      <c r="AH24" s="217"/>
      <c r="AI24" s="216"/>
      <c r="AJ24" s="216"/>
      <c r="AK24" s="216"/>
      <c r="AL24" s="216"/>
      <c r="AM24" s="216"/>
      <c r="AN24" s="216"/>
      <c r="AO24" s="216"/>
      <c r="AP24" s="216"/>
      <c r="AQ24" s="216"/>
      <c r="AR24" s="216"/>
      <c r="AS24" s="486">
        <f t="shared" si="19"/>
        <v>0</v>
      </c>
      <c r="AT24" s="5">
        <f>'t1'!AK24</f>
        <v>0</v>
      </c>
    </row>
    <row r="25" spans="1:46" ht="12.75" customHeight="1">
      <c r="A25" s="158" t="str">
        <f>'t1'!A25</f>
        <v>CAT. B - F7</v>
      </c>
      <c r="B25" s="230" t="str">
        <f>'t1'!B25</f>
        <v>0CBF07</v>
      </c>
      <c r="C25" s="891">
        <f t="shared" si="18"/>
        <v>0</v>
      </c>
      <c r="D25" s="891">
        <f t="shared" si="0"/>
        <v>0</v>
      </c>
      <c r="E25" s="891">
        <f t="shared" si="1"/>
        <v>0</v>
      </c>
      <c r="F25" s="890">
        <f t="shared" si="2"/>
        <v>0</v>
      </c>
      <c r="G25" s="892">
        <f t="shared" si="3"/>
        <v>0</v>
      </c>
      <c r="H25" s="892">
        <f t="shared" si="4"/>
        <v>0</v>
      </c>
      <c r="I25" s="892">
        <f t="shared" si="5"/>
        <v>0</v>
      </c>
      <c r="J25" s="893">
        <f t="shared" si="6"/>
        <v>0</v>
      </c>
      <c r="K25" s="892">
        <f t="shared" si="7"/>
        <v>0</v>
      </c>
      <c r="L25" s="892">
        <f t="shared" si="8"/>
        <v>0</v>
      </c>
      <c r="M25" s="892">
        <f t="shared" si="9"/>
        <v>0</v>
      </c>
      <c r="N25" s="892">
        <f t="shared" si="10"/>
        <v>0</v>
      </c>
      <c r="O25" s="892">
        <f t="shared" si="11"/>
        <v>0</v>
      </c>
      <c r="P25" s="892">
        <f t="shared" si="12"/>
        <v>0</v>
      </c>
      <c r="Q25" s="892">
        <f t="shared" si="13"/>
        <v>0</v>
      </c>
      <c r="R25" s="892">
        <f t="shared" si="14"/>
        <v>0</v>
      </c>
      <c r="S25" s="892">
        <f t="shared" si="15"/>
        <v>0</v>
      </c>
      <c r="T25" s="892">
        <f t="shared" si="16"/>
        <v>0</v>
      </c>
      <c r="U25" s="486">
        <f t="shared" si="17"/>
        <v>0</v>
      </c>
      <c r="V25" s="5">
        <f>'t1'!M25</f>
        <v>0</v>
      </c>
      <c r="AA25" s="215"/>
      <c r="AB25" s="215"/>
      <c r="AC25" s="215"/>
      <c r="AD25" s="213"/>
      <c r="AE25" s="216"/>
      <c r="AF25" s="216"/>
      <c r="AG25" s="216"/>
      <c r="AH25" s="217"/>
      <c r="AI25" s="216"/>
      <c r="AJ25" s="216"/>
      <c r="AK25" s="216"/>
      <c r="AL25" s="216"/>
      <c r="AM25" s="216"/>
      <c r="AN25" s="216"/>
      <c r="AO25" s="216"/>
      <c r="AP25" s="216"/>
      <c r="AQ25" s="216"/>
      <c r="AR25" s="216"/>
      <c r="AS25" s="486">
        <f t="shared" si="19"/>
        <v>0</v>
      </c>
      <c r="AT25" s="5">
        <f>'t1'!AK25</f>
        <v>0</v>
      </c>
    </row>
    <row r="26" spans="1:46" ht="12.75" customHeight="1">
      <c r="A26" s="158" t="str">
        <f>'t1'!A26</f>
        <v>CAT. B - F6</v>
      </c>
      <c r="B26" s="230" t="str">
        <f>'t1'!B26</f>
        <v>0CBF06</v>
      </c>
      <c r="C26" s="891">
        <f t="shared" si="18"/>
        <v>0</v>
      </c>
      <c r="D26" s="891">
        <f t="shared" si="0"/>
        <v>0</v>
      </c>
      <c r="E26" s="891">
        <f t="shared" si="1"/>
        <v>0</v>
      </c>
      <c r="F26" s="890">
        <f t="shared" si="2"/>
        <v>0</v>
      </c>
      <c r="G26" s="892">
        <f t="shared" si="3"/>
        <v>0</v>
      </c>
      <c r="H26" s="892">
        <f t="shared" si="4"/>
        <v>0</v>
      </c>
      <c r="I26" s="892">
        <f t="shared" si="5"/>
        <v>0</v>
      </c>
      <c r="J26" s="893">
        <f t="shared" si="6"/>
        <v>0</v>
      </c>
      <c r="K26" s="892">
        <f t="shared" si="7"/>
        <v>0</v>
      </c>
      <c r="L26" s="892">
        <f t="shared" si="8"/>
        <v>0</v>
      </c>
      <c r="M26" s="892">
        <f t="shared" si="9"/>
        <v>0</v>
      </c>
      <c r="N26" s="892">
        <f t="shared" si="10"/>
        <v>0</v>
      </c>
      <c r="O26" s="892">
        <f t="shared" si="11"/>
        <v>0</v>
      </c>
      <c r="P26" s="892">
        <f t="shared" si="12"/>
        <v>0</v>
      </c>
      <c r="Q26" s="892">
        <f t="shared" si="13"/>
        <v>0</v>
      </c>
      <c r="R26" s="892">
        <f t="shared" si="14"/>
        <v>0</v>
      </c>
      <c r="S26" s="892">
        <f t="shared" si="15"/>
        <v>0</v>
      </c>
      <c r="T26" s="892">
        <f t="shared" si="16"/>
        <v>0</v>
      </c>
      <c r="U26" s="486">
        <f t="shared" si="17"/>
        <v>0</v>
      </c>
      <c r="V26" s="5">
        <f>'t1'!M26</f>
        <v>0</v>
      </c>
      <c r="AA26" s="215"/>
      <c r="AB26" s="215"/>
      <c r="AC26" s="215"/>
      <c r="AD26" s="213"/>
      <c r="AE26" s="216"/>
      <c r="AF26" s="216"/>
      <c r="AG26" s="216"/>
      <c r="AH26" s="217"/>
      <c r="AI26" s="216"/>
      <c r="AJ26" s="216"/>
      <c r="AK26" s="216"/>
      <c r="AL26" s="216"/>
      <c r="AM26" s="216"/>
      <c r="AN26" s="216"/>
      <c r="AO26" s="216"/>
      <c r="AP26" s="216"/>
      <c r="AQ26" s="216"/>
      <c r="AR26" s="216"/>
      <c r="AS26" s="486">
        <f t="shared" si="19"/>
        <v>0</v>
      </c>
      <c r="AT26" s="5">
        <f>'t1'!AK26</f>
        <v>0</v>
      </c>
    </row>
    <row r="27" spans="1:46" ht="12.75" customHeight="1">
      <c r="A27" s="158" t="str">
        <f>'t1'!A27</f>
        <v>CAT. B - F5</v>
      </c>
      <c r="B27" s="230" t="str">
        <f>'t1'!B27</f>
        <v>0CBF05</v>
      </c>
      <c r="C27" s="891">
        <f t="shared" si="18"/>
        <v>0</v>
      </c>
      <c r="D27" s="891">
        <f t="shared" si="0"/>
        <v>0</v>
      </c>
      <c r="E27" s="891">
        <f t="shared" si="1"/>
        <v>0</v>
      </c>
      <c r="F27" s="890">
        <f t="shared" si="2"/>
        <v>0</v>
      </c>
      <c r="G27" s="892">
        <f t="shared" si="3"/>
        <v>0</v>
      </c>
      <c r="H27" s="892">
        <f t="shared" si="4"/>
        <v>0</v>
      </c>
      <c r="I27" s="892">
        <f t="shared" si="5"/>
        <v>0</v>
      </c>
      <c r="J27" s="893">
        <f t="shared" si="6"/>
        <v>0</v>
      </c>
      <c r="K27" s="892">
        <f t="shared" si="7"/>
        <v>0</v>
      </c>
      <c r="L27" s="892">
        <f t="shared" si="8"/>
        <v>0</v>
      </c>
      <c r="M27" s="892">
        <f t="shared" si="9"/>
        <v>0</v>
      </c>
      <c r="N27" s="892">
        <f t="shared" si="10"/>
        <v>0</v>
      </c>
      <c r="O27" s="892">
        <f t="shared" si="11"/>
        <v>0</v>
      </c>
      <c r="P27" s="892">
        <f t="shared" si="12"/>
        <v>0</v>
      </c>
      <c r="Q27" s="892">
        <f t="shared" si="13"/>
        <v>0</v>
      </c>
      <c r="R27" s="892">
        <f t="shared" si="14"/>
        <v>0</v>
      </c>
      <c r="S27" s="892">
        <f t="shared" si="15"/>
        <v>0</v>
      </c>
      <c r="T27" s="892">
        <f t="shared" si="16"/>
        <v>0</v>
      </c>
      <c r="U27" s="486">
        <f t="shared" si="17"/>
        <v>0</v>
      </c>
      <c r="V27" s="5">
        <f>'t1'!M27</f>
        <v>0</v>
      </c>
      <c r="AA27" s="215"/>
      <c r="AB27" s="215"/>
      <c r="AC27" s="215"/>
      <c r="AD27" s="213"/>
      <c r="AE27" s="216"/>
      <c r="AF27" s="216"/>
      <c r="AG27" s="216"/>
      <c r="AH27" s="217"/>
      <c r="AI27" s="216"/>
      <c r="AJ27" s="216"/>
      <c r="AK27" s="216"/>
      <c r="AL27" s="216"/>
      <c r="AM27" s="216"/>
      <c r="AN27" s="216"/>
      <c r="AO27" s="216"/>
      <c r="AP27" s="216"/>
      <c r="AQ27" s="216"/>
      <c r="AR27" s="216"/>
      <c r="AS27" s="486">
        <f t="shared" si="19"/>
        <v>0</v>
      </c>
      <c r="AT27" s="5">
        <f>'t1'!AK27</f>
        <v>0</v>
      </c>
    </row>
    <row r="28" spans="1:46" ht="12.75" customHeight="1">
      <c r="A28" s="158" t="str">
        <f>'t1'!A28</f>
        <v>CAT. B - F4</v>
      </c>
      <c r="B28" s="230" t="str">
        <f>'t1'!B28</f>
        <v>0CBF04</v>
      </c>
      <c r="C28" s="891">
        <f t="shared" si="18"/>
        <v>0</v>
      </c>
      <c r="D28" s="891">
        <f t="shared" si="0"/>
        <v>0</v>
      </c>
      <c r="E28" s="891">
        <f t="shared" si="1"/>
        <v>0</v>
      </c>
      <c r="F28" s="890">
        <f t="shared" si="2"/>
        <v>0</v>
      </c>
      <c r="G28" s="894">
        <f t="shared" si="3"/>
        <v>0</v>
      </c>
      <c r="H28" s="894">
        <f t="shared" si="4"/>
        <v>0</v>
      </c>
      <c r="I28" s="894">
        <f t="shared" si="5"/>
        <v>0</v>
      </c>
      <c r="J28" s="894">
        <f t="shared" si="6"/>
        <v>0</v>
      </c>
      <c r="K28" s="892">
        <f t="shared" si="7"/>
        <v>0</v>
      </c>
      <c r="L28" s="892">
        <f t="shared" si="8"/>
        <v>0</v>
      </c>
      <c r="M28" s="892">
        <f t="shared" si="9"/>
        <v>0</v>
      </c>
      <c r="N28" s="892">
        <f t="shared" si="10"/>
        <v>0</v>
      </c>
      <c r="O28" s="892">
        <f t="shared" si="11"/>
        <v>0</v>
      </c>
      <c r="P28" s="892">
        <f t="shared" si="12"/>
        <v>0</v>
      </c>
      <c r="Q28" s="892">
        <f t="shared" si="13"/>
        <v>0</v>
      </c>
      <c r="R28" s="892">
        <f t="shared" si="14"/>
        <v>0</v>
      </c>
      <c r="S28" s="892">
        <f t="shared" si="15"/>
        <v>0</v>
      </c>
      <c r="T28" s="892">
        <f t="shared" si="16"/>
        <v>0</v>
      </c>
      <c r="U28" s="486">
        <f t="shared" si="17"/>
        <v>0</v>
      </c>
      <c r="V28" s="5">
        <f>'t1'!M28</f>
        <v>0</v>
      </c>
      <c r="AA28" s="215"/>
      <c r="AB28" s="215"/>
      <c r="AC28" s="215"/>
      <c r="AD28" s="213"/>
      <c r="AE28" s="218"/>
      <c r="AF28" s="218"/>
      <c r="AG28" s="218"/>
      <c r="AH28" s="218"/>
      <c r="AI28" s="216"/>
      <c r="AJ28" s="216"/>
      <c r="AK28" s="216"/>
      <c r="AL28" s="216"/>
      <c r="AM28" s="216"/>
      <c r="AN28" s="216"/>
      <c r="AO28" s="216"/>
      <c r="AP28" s="216"/>
      <c r="AQ28" s="216"/>
      <c r="AR28" s="216"/>
      <c r="AS28" s="486">
        <f t="shared" si="19"/>
        <v>0</v>
      </c>
      <c r="AT28" s="5">
        <f>'t1'!AK28</f>
        <v>0</v>
      </c>
    </row>
    <row r="29" spans="1:46" ht="12.75" customHeight="1">
      <c r="A29" s="158" t="str">
        <f>'t1'!A29</f>
        <v>CAT. B - F3</v>
      </c>
      <c r="B29" s="230" t="str">
        <f>'t1'!B29</f>
        <v>0CBF03</v>
      </c>
      <c r="C29" s="891">
        <f t="shared" si="18"/>
        <v>0</v>
      </c>
      <c r="D29" s="891">
        <f t="shared" si="0"/>
        <v>0</v>
      </c>
      <c r="E29" s="891">
        <f t="shared" si="1"/>
        <v>0</v>
      </c>
      <c r="F29" s="891">
        <f t="shared" si="2"/>
        <v>0</v>
      </c>
      <c r="G29" s="892">
        <f t="shared" si="3"/>
        <v>0</v>
      </c>
      <c r="H29" s="892">
        <f t="shared" si="4"/>
        <v>0</v>
      </c>
      <c r="I29" s="892">
        <f t="shared" si="5"/>
        <v>0</v>
      </c>
      <c r="J29" s="893">
        <f t="shared" si="6"/>
        <v>0</v>
      </c>
      <c r="K29" s="892">
        <f t="shared" si="7"/>
        <v>0</v>
      </c>
      <c r="L29" s="892">
        <f t="shared" si="8"/>
        <v>0</v>
      </c>
      <c r="M29" s="892">
        <f t="shared" si="9"/>
        <v>0</v>
      </c>
      <c r="N29" s="892">
        <f t="shared" si="10"/>
        <v>0</v>
      </c>
      <c r="O29" s="892">
        <f t="shared" si="11"/>
        <v>0</v>
      </c>
      <c r="P29" s="892">
        <f t="shared" si="12"/>
        <v>0</v>
      </c>
      <c r="Q29" s="892">
        <f t="shared" si="13"/>
        <v>0</v>
      </c>
      <c r="R29" s="892">
        <f t="shared" si="14"/>
        <v>0</v>
      </c>
      <c r="S29" s="892">
        <f t="shared" si="15"/>
        <v>0</v>
      </c>
      <c r="T29" s="892">
        <f t="shared" si="16"/>
        <v>0</v>
      </c>
      <c r="U29" s="486">
        <f t="shared" si="17"/>
        <v>0</v>
      </c>
      <c r="V29" s="5">
        <f>'t1'!M29</f>
        <v>0</v>
      </c>
      <c r="AA29" s="215"/>
      <c r="AB29" s="215"/>
      <c r="AC29" s="215"/>
      <c r="AD29" s="215"/>
      <c r="AE29" s="216"/>
      <c r="AF29" s="216"/>
      <c r="AG29" s="216"/>
      <c r="AH29" s="217"/>
      <c r="AI29" s="216"/>
      <c r="AJ29" s="216"/>
      <c r="AK29" s="216"/>
      <c r="AL29" s="216"/>
      <c r="AM29" s="216"/>
      <c r="AN29" s="216"/>
      <c r="AO29" s="216"/>
      <c r="AP29" s="216"/>
      <c r="AQ29" s="216"/>
      <c r="AR29" s="216"/>
      <c r="AS29" s="486">
        <f t="shared" si="19"/>
        <v>0</v>
      </c>
      <c r="AT29" s="5">
        <f>'t1'!AK29</f>
        <v>0</v>
      </c>
    </row>
    <row r="30" spans="1:46" ht="12.75" customHeight="1">
      <c r="A30" s="158" t="str">
        <f>'t1'!A30</f>
        <v>CAT. B - F2</v>
      </c>
      <c r="B30" s="230" t="str">
        <f>'t1'!B30</f>
        <v>0CBF02</v>
      </c>
      <c r="C30" s="891">
        <f t="shared" si="18"/>
        <v>0</v>
      </c>
      <c r="D30" s="891">
        <f t="shared" si="0"/>
        <v>0</v>
      </c>
      <c r="E30" s="891">
        <f t="shared" si="1"/>
        <v>0</v>
      </c>
      <c r="F30" s="891">
        <f t="shared" si="2"/>
        <v>0</v>
      </c>
      <c r="G30" s="892">
        <f t="shared" si="3"/>
        <v>0</v>
      </c>
      <c r="H30" s="892">
        <f t="shared" si="4"/>
        <v>0</v>
      </c>
      <c r="I30" s="892">
        <f t="shared" si="5"/>
        <v>0</v>
      </c>
      <c r="J30" s="892">
        <f t="shared" si="6"/>
        <v>0</v>
      </c>
      <c r="K30" s="892">
        <f t="shared" si="7"/>
        <v>0</v>
      </c>
      <c r="L30" s="892">
        <f t="shared" si="8"/>
        <v>0</v>
      </c>
      <c r="M30" s="892">
        <f t="shared" si="9"/>
        <v>0</v>
      </c>
      <c r="N30" s="892">
        <f t="shared" si="10"/>
        <v>0</v>
      </c>
      <c r="O30" s="892">
        <f t="shared" si="11"/>
        <v>0</v>
      </c>
      <c r="P30" s="892">
        <f t="shared" si="12"/>
        <v>0</v>
      </c>
      <c r="Q30" s="892">
        <f t="shared" si="13"/>
        <v>0</v>
      </c>
      <c r="R30" s="892">
        <f t="shared" si="14"/>
        <v>0</v>
      </c>
      <c r="S30" s="892">
        <f t="shared" si="15"/>
        <v>0</v>
      </c>
      <c r="T30" s="892">
        <f t="shared" si="16"/>
        <v>0</v>
      </c>
      <c r="U30" s="486">
        <f t="shared" si="17"/>
        <v>0</v>
      </c>
      <c r="V30" s="5">
        <f>'t1'!M30</f>
        <v>0</v>
      </c>
      <c r="AA30" s="215"/>
      <c r="AB30" s="215"/>
      <c r="AC30" s="215"/>
      <c r="AD30" s="215"/>
      <c r="AE30" s="216"/>
      <c r="AF30" s="216"/>
      <c r="AG30" s="216"/>
      <c r="AH30" s="216"/>
      <c r="AI30" s="216"/>
      <c r="AJ30" s="216"/>
      <c r="AK30" s="216"/>
      <c r="AL30" s="216"/>
      <c r="AM30" s="216"/>
      <c r="AN30" s="216"/>
      <c r="AO30" s="216"/>
      <c r="AP30" s="216"/>
      <c r="AQ30" s="216"/>
      <c r="AR30" s="216"/>
      <c r="AS30" s="486">
        <f t="shared" si="19"/>
        <v>0</v>
      </c>
      <c r="AT30" s="5">
        <f>'t1'!AK30</f>
        <v>0</v>
      </c>
    </row>
    <row r="31" spans="1:46" ht="12.75" customHeight="1" thickBot="1">
      <c r="A31" s="158" t="str">
        <f>'t1'!A31</f>
        <v>CAT. B - F1</v>
      </c>
      <c r="B31" s="230" t="str">
        <f>'t1'!B31</f>
        <v>0CBF01</v>
      </c>
      <c r="C31" s="891">
        <f t="shared" si="18"/>
        <v>0</v>
      </c>
      <c r="D31" s="891">
        <f t="shared" si="0"/>
        <v>0</v>
      </c>
      <c r="E31" s="891">
        <f t="shared" si="1"/>
        <v>0</v>
      </c>
      <c r="F31" s="891">
        <f t="shared" si="2"/>
        <v>0</v>
      </c>
      <c r="G31" s="892">
        <f t="shared" si="3"/>
        <v>0</v>
      </c>
      <c r="H31" s="892">
        <f t="shared" si="4"/>
        <v>0</v>
      </c>
      <c r="I31" s="892">
        <f t="shared" si="5"/>
        <v>0</v>
      </c>
      <c r="J31" s="892">
        <f t="shared" si="6"/>
        <v>0</v>
      </c>
      <c r="K31" s="892">
        <f t="shared" si="7"/>
        <v>0</v>
      </c>
      <c r="L31" s="892">
        <f t="shared" si="8"/>
        <v>0</v>
      </c>
      <c r="M31" s="892">
        <f t="shared" si="9"/>
        <v>0</v>
      </c>
      <c r="N31" s="892">
        <f t="shared" si="10"/>
        <v>0</v>
      </c>
      <c r="O31" s="892">
        <f t="shared" si="11"/>
        <v>0</v>
      </c>
      <c r="P31" s="892">
        <f t="shared" si="12"/>
        <v>0</v>
      </c>
      <c r="Q31" s="892">
        <f t="shared" si="13"/>
        <v>0</v>
      </c>
      <c r="R31" s="892">
        <f t="shared" si="14"/>
        <v>0</v>
      </c>
      <c r="S31" s="892">
        <f t="shared" si="15"/>
        <v>0</v>
      </c>
      <c r="T31" s="892">
        <f t="shared" si="16"/>
        <v>0</v>
      </c>
      <c r="U31" s="486">
        <f t="shared" si="17"/>
        <v>0</v>
      </c>
      <c r="V31" s="5">
        <f>'t1'!M31</f>
        <v>0</v>
      </c>
      <c r="AA31" s="215"/>
      <c r="AB31" s="215"/>
      <c r="AC31" s="215"/>
      <c r="AD31" s="215"/>
      <c r="AE31" s="216"/>
      <c r="AF31" s="216"/>
      <c r="AG31" s="216"/>
      <c r="AH31" s="216"/>
      <c r="AI31" s="216"/>
      <c r="AJ31" s="216"/>
      <c r="AK31" s="216"/>
      <c r="AL31" s="216"/>
      <c r="AM31" s="216"/>
      <c r="AN31" s="216"/>
      <c r="AO31" s="216"/>
      <c r="AP31" s="216"/>
      <c r="AQ31" s="216"/>
      <c r="AR31" s="216"/>
      <c r="AS31" s="486">
        <f t="shared" si="19"/>
        <v>0</v>
      </c>
      <c r="AT31" s="5">
        <f>'t1'!AK31</f>
        <v>0</v>
      </c>
    </row>
    <row r="32" spans="1:45" ht="15" customHeight="1" thickBot="1" thickTop="1">
      <c r="A32" s="168" t="s">
        <v>77</v>
      </c>
      <c r="B32" s="126"/>
      <c r="C32" s="485">
        <f aca="true" t="shared" si="20" ref="C32:U32">SUM(C6:C31)</f>
        <v>0</v>
      </c>
      <c r="D32" s="485">
        <f t="shared" si="20"/>
        <v>0</v>
      </c>
      <c r="E32" s="485">
        <f t="shared" si="20"/>
        <v>0</v>
      </c>
      <c r="F32" s="485">
        <f t="shared" si="20"/>
        <v>0</v>
      </c>
      <c r="G32" s="485">
        <f t="shared" si="20"/>
        <v>0</v>
      </c>
      <c r="H32" s="485">
        <f t="shared" si="20"/>
        <v>0</v>
      </c>
      <c r="I32" s="485">
        <f t="shared" si="20"/>
        <v>0</v>
      </c>
      <c r="J32" s="485">
        <f t="shared" si="20"/>
        <v>0</v>
      </c>
      <c r="K32" s="485">
        <f t="shared" si="20"/>
        <v>0</v>
      </c>
      <c r="L32" s="485">
        <f t="shared" si="20"/>
        <v>0</v>
      </c>
      <c r="M32" s="485">
        <f t="shared" si="20"/>
        <v>0</v>
      </c>
      <c r="N32" s="485">
        <f t="shared" si="20"/>
        <v>0</v>
      </c>
      <c r="O32" s="485">
        <f t="shared" si="20"/>
        <v>0</v>
      </c>
      <c r="P32" s="485">
        <f t="shared" si="20"/>
        <v>0</v>
      </c>
      <c r="Q32" s="485">
        <f t="shared" si="20"/>
        <v>0</v>
      </c>
      <c r="R32" s="485">
        <f t="shared" si="20"/>
        <v>0</v>
      </c>
      <c r="S32" s="485">
        <f t="shared" si="20"/>
        <v>0</v>
      </c>
      <c r="T32" s="485">
        <f t="shared" si="20"/>
        <v>0</v>
      </c>
      <c r="U32" s="483">
        <f t="shared" si="20"/>
        <v>0</v>
      </c>
      <c r="AA32" s="485">
        <f>SUM(AA6:AA31)</f>
        <v>0</v>
      </c>
      <c r="AB32" s="485">
        <f>SUM(AB6:AB31)</f>
        <v>0</v>
      </c>
      <c r="AC32" s="485">
        <f>SUM(AC6:AC31)</f>
        <v>0</v>
      </c>
      <c r="AD32" s="485">
        <f>SUM(AD6:AD31)</f>
        <v>0</v>
      </c>
      <c r="AE32" s="485">
        <f>SUM(AE6:AE31)</f>
        <v>0</v>
      </c>
      <c r="AF32" s="485">
        <f aca="true" t="shared" si="21" ref="AF32:AS32">SUM(AF6:AF31)</f>
        <v>0</v>
      </c>
      <c r="AG32" s="485">
        <f t="shared" si="21"/>
        <v>0</v>
      </c>
      <c r="AH32" s="485">
        <f t="shared" si="21"/>
        <v>0</v>
      </c>
      <c r="AI32" s="485">
        <f t="shared" si="21"/>
        <v>0</v>
      </c>
      <c r="AJ32" s="485">
        <f t="shared" si="21"/>
        <v>0</v>
      </c>
      <c r="AK32" s="485">
        <f t="shared" si="21"/>
        <v>0</v>
      </c>
      <c r="AL32" s="485">
        <f t="shared" si="21"/>
        <v>0</v>
      </c>
      <c r="AM32" s="485">
        <f t="shared" si="21"/>
        <v>0</v>
      </c>
      <c r="AN32" s="485">
        <f t="shared" si="21"/>
        <v>0</v>
      </c>
      <c r="AO32" s="485">
        <f t="shared" si="21"/>
        <v>0</v>
      </c>
      <c r="AP32" s="485">
        <f t="shared" si="21"/>
        <v>0</v>
      </c>
      <c r="AQ32" s="485">
        <f t="shared" si="21"/>
        <v>0</v>
      </c>
      <c r="AR32" s="485">
        <f t="shared" si="21"/>
        <v>0</v>
      </c>
      <c r="AS32" s="483">
        <f t="shared" si="21"/>
        <v>0</v>
      </c>
    </row>
    <row r="33" spans="1:48" ht="11.25">
      <c r="A33" s="5" t="s">
        <v>186</v>
      </c>
      <c r="B33" s="6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row>
    <row r="34" ht="11.25">
      <c r="A34" s="160"/>
    </row>
    <row r="35" ht="11.25">
      <c r="A35" s="160"/>
    </row>
    <row r="36" ht="11.25">
      <c r="A36" s="3"/>
    </row>
  </sheetData>
  <sheetProtection password="EA98" sheet="1" formatColumns="0" selectLockedCells="1"/>
  <conditionalFormatting sqref="U6:U8">
    <cfRule type="expression" priority="6" dxfId="3" stopIfTrue="1">
      <formula>$Z6&gt;0</formula>
    </cfRule>
  </conditionalFormatting>
  <conditionalFormatting sqref="A6:B7">
    <cfRule type="expression" priority="5" dxfId="3" stopIfTrue="1">
      <formula>$Z6&gt;0</formula>
    </cfRule>
  </conditionalFormatting>
  <conditionalFormatting sqref="I6:I7">
    <cfRule type="expression" priority="4" dxfId="3" stopIfTrue="1">
      <formula>$Z6&gt;0</formula>
    </cfRule>
  </conditionalFormatting>
  <conditionalFormatting sqref="J6:T7">
    <cfRule type="expression" priority="3" dxfId="3" stopIfTrue="1">
      <formula>$Z6&gt;0</formula>
    </cfRule>
  </conditionalFormatting>
  <conditionalFormatting sqref="A6:U31 AA6:AS31">
    <cfRule type="expression" priority="2" dxfId="3" stopIfTrue="1">
      <formula>$V6&gt;0</formula>
    </cfRule>
  </conditionalFormatting>
  <conditionalFormatting sqref="AC6:AQ7">
    <cfRule type="expression" priority="1" dxfId="3" stopIfTrue="1">
      <formula>$Z6&gt;0</formula>
    </cfRule>
  </conditionalFormatting>
  <dataValidations count="1">
    <dataValidation type="whole" allowBlank="1" showInputMessage="1" showErrorMessage="1" errorTitle="ERRORE NEL DATO IMMESSO" error="INSERIRE SOLO NUMERI INTERI" sqref="AA6:AR31">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5" r:id="rId2"/>
  <drawing r:id="rId1"/>
</worksheet>
</file>

<file path=xl/worksheets/sheet17.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22" style="0" customWidth="1"/>
    <col min="6" max="6" width="12.5" style="0" bestFit="1" customWidth="1"/>
    <col min="7" max="7" width="0" style="0" hidden="1" customWidth="1"/>
  </cols>
  <sheetData>
    <row r="1" spans="1:14" s="5" customFormat="1" ht="43.5" customHeight="1">
      <c r="A1" s="1328" t="str">
        <f>'t1'!A1</f>
        <v>PRESIDENZA DEL CONSIGLIO DEI MINISTRI - anno 2019</v>
      </c>
      <c r="B1" s="1328"/>
      <c r="C1" s="1328"/>
      <c r="D1" s="1328"/>
      <c r="E1" s="3"/>
      <c r="F1" s="3"/>
      <c r="G1" s="3"/>
      <c r="H1" s="4"/>
      <c r="I1" s="3"/>
      <c r="J1" s="3"/>
      <c r="K1" s="3"/>
      <c r="L1" s="3"/>
      <c r="N1"/>
    </row>
    <row r="2" spans="1:4" ht="30" customHeight="1" thickBot="1">
      <c r="A2" s="6"/>
      <c r="B2" s="1386">
        <f>IF(AND(A32="",(D25+D26+D27+D28+D29)&gt;0),"ATTENZIONE!  Inserire nel campo NOTE l'elenco delle Istituzioni ed il relativo importo dei rimborsi",IF(AND(A32&lt;&gt;"",(D25+D26+D27+D28+D29)=0),"ATTENZIONE!  il campo NOTE non deve essere compilato in assenza di rimborsi",""))</f>
      </c>
      <c r="C2" s="1386"/>
      <c r="D2" s="1386"/>
    </row>
    <row r="3" spans="1:4" ht="21.75" customHeight="1" thickBot="1">
      <c r="A3" s="114" t="s">
        <v>132</v>
      </c>
      <c r="B3" s="302" t="s">
        <v>105</v>
      </c>
      <c r="C3" s="895"/>
      <c r="D3" s="303" t="s">
        <v>107</v>
      </c>
    </row>
    <row r="4" spans="1:4" s="116" customFormat="1" ht="23.25" customHeight="1" thickTop="1">
      <c r="A4" s="115" t="s">
        <v>155</v>
      </c>
      <c r="B4" s="174" t="s">
        <v>159</v>
      </c>
      <c r="C4" s="904">
        <f>ROUND(D4,0)</f>
        <v>0</v>
      </c>
      <c r="D4" s="219"/>
    </row>
    <row r="5" spans="1:4" s="116" customFormat="1" ht="23.25" customHeight="1">
      <c r="A5" s="119" t="s">
        <v>383</v>
      </c>
      <c r="B5" s="175" t="s">
        <v>171</v>
      </c>
      <c r="C5" s="897">
        <f aca="true" t="shared" si="0" ref="C5:C29">ROUND(D5,0)</f>
        <v>0</v>
      </c>
      <c r="D5" s="219"/>
    </row>
    <row r="6" spans="1:4" s="116" customFormat="1" ht="23.25" customHeight="1">
      <c r="A6" s="119" t="s">
        <v>149</v>
      </c>
      <c r="B6" s="165" t="s">
        <v>172</v>
      </c>
      <c r="C6" s="896">
        <f t="shared" si="0"/>
        <v>0</v>
      </c>
      <c r="D6" s="219"/>
    </row>
    <row r="7" spans="1:4" s="116" customFormat="1" ht="23.25" customHeight="1">
      <c r="A7" s="119" t="s">
        <v>153</v>
      </c>
      <c r="B7" s="176" t="s">
        <v>173</v>
      </c>
      <c r="C7" s="897">
        <f t="shared" si="0"/>
        <v>0</v>
      </c>
      <c r="D7" s="219"/>
    </row>
    <row r="8" spans="1:4" s="116" customFormat="1" ht="23.25" customHeight="1">
      <c r="A8" s="120" t="s">
        <v>152</v>
      </c>
      <c r="B8" s="165" t="s">
        <v>174</v>
      </c>
      <c r="C8" s="896">
        <f t="shared" si="0"/>
        <v>0</v>
      </c>
      <c r="D8" s="219"/>
    </row>
    <row r="9" spans="1:4" s="116" customFormat="1" ht="23.25" customHeight="1">
      <c r="A9" s="143" t="s">
        <v>151</v>
      </c>
      <c r="B9" s="176" t="s">
        <v>175</v>
      </c>
      <c r="C9" s="897">
        <f t="shared" si="0"/>
        <v>0</v>
      </c>
      <c r="D9" s="220"/>
    </row>
    <row r="10" spans="1:4" s="116" customFormat="1" ht="23.25" customHeight="1">
      <c r="A10" s="177" t="s">
        <v>384</v>
      </c>
      <c r="B10" s="165" t="s">
        <v>163</v>
      </c>
      <c r="C10" s="896">
        <f t="shared" si="0"/>
        <v>0</v>
      </c>
      <c r="D10" s="219"/>
    </row>
    <row r="11" spans="1:4" s="116" customFormat="1" ht="23.25" customHeight="1">
      <c r="A11" s="120" t="s">
        <v>176</v>
      </c>
      <c r="B11" s="164" t="s">
        <v>177</v>
      </c>
      <c r="C11" s="896">
        <f t="shared" si="0"/>
        <v>0</v>
      </c>
      <c r="D11" s="219"/>
    </row>
    <row r="12" spans="1:4" s="116" customFormat="1" ht="23.25" customHeight="1">
      <c r="A12" s="120" t="s">
        <v>52</v>
      </c>
      <c r="B12" s="164" t="s">
        <v>179</v>
      </c>
      <c r="C12" s="896">
        <f t="shared" si="0"/>
        <v>0</v>
      </c>
      <c r="D12" s="219"/>
    </row>
    <row r="13" spans="1:4" s="116" customFormat="1" ht="23.25" customHeight="1">
      <c r="A13" s="120" t="s">
        <v>385</v>
      </c>
      <c r="B13" s="165" t="s">
        <v>189</v>
      </c>
      <c r="C13" s="896">
        <f t="shared" si="0"/>
        <v>0</v>
      </c>
      <c r="D13" s="219"/>
    </row>
    <row r="14" spans="1:4" s="116" customFormat="1" ht="23.25" customHeight="1">
      <c r="A14" s="120" t="s">
        <v>2</v>
      </c>
      <c r="B14" s="165" t="s">
        <v>3</v>
      </c>
      <c r="C14" s="896">
        <f t="shared" si="0"/>
        <v>0</v>
      </c>
      <c r="D14" s="219"/>
    </row>
    <row r="15" spans="1:4" s="116" customFormat="1" ht="23.25" customHeight="1">
      <c r="A15" s="143" t="s">
        <v>109</v>
      </c>
      <c r="B15" s="176" t="s">
        <v>178</v>
      </c>
      <c r="C15" s="897">
        <f t="shared" si="0"/>
        <v>0</v>
      </c>
      <c r="D15" s="220"/>
    </row>
    <row r="16" spans="1:4" s="116" customFormat="1" ht="23.25" customHeight="1">
      <c r="A16" s="177" t="s">
        <v>588</v>
      </c>
      <c r="B16" s="175" t="s">
        <v>160</v>
      </c>
      <c r="C16" s="898">
        <f t="shared" si="0"/>
        <v>0</v>
      </c>
      <c r="D16" s="220"/>
    </row>
    <row r="17" spans="1:4" s="116" customFormat="1" ht="23.25" customHeight="1">
      <c r="A17" s="121" t="s">
        <v>386</v>
      </c>
      <c r="B17" s="165" t="s">
        <v>161</v>
      </c>
      <c r="C17" s="896">
        <f t="shared" si="0"/>
        <v>0</v>
      </c>
      <c r="D17" s="219"/>
    </row>
    <row r="18" spans="1:4" s="118" customFormat="1" ht="23.25" customHeight="1">
      <c r="A18" s="117" t="s">
        <v>150</v>
      </c>
      <c r="B18" s="164" t="s">
        <v>170</v>
      </c>
      <c r="C18" s="896">
        <f t="shared" si="0"/>
        <v>0</v>
      </c>
      <c r="D18" s="220"/>
    </row>
    <row r="19" spans="1:4" s="118" customFormat="1" ht="23.25" customHeight="1">
      <c r="A19" s="807" t="s">
        <v>633</v>
      </c>
      <c r="B19" s="808" t="s">
        <v>634</v>
      </c>
      <c r="C19" s="899">
        <f t="shared" si="0"/>
        <v>0</v>
      </c>
      <c r="D19" s="219"/>
    </row>
    <row r="20" spans="1:7" s="5" customFormat="1" ht="23.25" customHeight="1">
      <c r="A20" s="115" t="s">
        <v>387</v>
      </c>
      <c r="B20" s="165" t="s">
        <v>166</v>
      </c>
      <c r="C20" s="896">
        <f t="shared" si="0"/>
        <v>0</v>
      </c>
      <c r="D20" s="219"/>
      <c r="G20" s="809" t="s">
        <v>635</v>
      </c>
    </row>
    <row r="21" spans="1:7" s="118" customFormat="1" ht="23.25" customHeight="1">
      <c r="A21" s="115" t="s">
        <v>388</v>
      </c>
      <c r="B21" s="176" t="s">
        <v>167</v>
      </c>
      <c r="C21" s="897">
        <f t="shared" si="0"/>
        <v>0</v>
      </c>
      <c r="D21" s="219"/>
      <c r="G21" s="810" t="s">
        <v>636</v>
      </c>
    </row>
    <row r="22" spans="1:7" s="118" customFormat="1" ht="23.25" customHeight="1">
      <c r="A22" s="115" t="s">
        <v>108</v>
      </c>
      <c r="B22" s="165" t="s">
        <v>168</v>
      </c>
      <c r="C22" s="896">
        <f t="shared" si="0"/>
        <v>0</v>
      </c>
      <c r="D22" s="219"/>
      <c r="F22" s="811" t="s">
        <v>637</v>
      </c>
      <c r="G22" s="812">
        <v>2</v>
      </c>
    </row>
    <row r="23" spans="1:4" s="118" customFormat="1" ht="23.25" customHeight="1">
      <c r="A23" s="115" t="s">
        <v>389</v>
      </c>
      <c r="B23" s="176" t="s">
        <v>162</v>
      </c>
      <c r="C23" s="897">
        <f t="shared" si="0"/>
        <v>0</v>
      </c>
      <c r="D23" s="219"/>
    </row>
    <row r="24" spans="1:4" s="118" customFormat="1" ht="23.25" customHeight="1">
      <c r="A24" s="819" t="s">
        <v>649</v>
      </c>
      <c r="B24" s="165" t="s">
        <v>164</v>
      </c>
      <c r="C24" s="900">
        <f t="shared" si="0"/>
        <v>0</v>
      </c>
      <c r="D24" s="221"/>
    </row>
    <row r="25" spans="1:4" s="118" customFormat="1" ht="23.25" customHeight="1">
      <c r="A25" s="178" t="s">
        <v>401</v>
      </c>
      <c r="B25" s="164" t="s">
        <v>165</v>
      </c>
      <c r="C25" s="901">
        <f t="shared" si="0"/>
        <v>0</v>
      </c>
      <c r="D25" s="221"/>
    </row>
    <row r="26" spans="1:4" s="118" customFormat="1" ht="23.25" customHeight="1">
      <c r="A26" s="178" t="s">
        <v>402</v>
      </c>
      <c r="B26" s="164" t="s">
        <v>403</v>
      </c>
      <c r="C26" s="901">
        <f t="shared" si="0"/>
        <v>0</v>
      </c>
      <c r="D26" s="221"/>
    </row>
    <row r="27" spans="1:4" s="118" customFormat="1" ht="23.25" customHeight="1">
      <c r="A27" s="688" t="s">
        <v>427</v>
      </c>
      <c r="B27" s="164" t="s">
        <v>390</v>
      </c>
      <c r="C27" s="901">
        <f t="shared" si="0"/>
        <v>0</v>
      </c>
      <c r="D27" s="221"/>
    </row>
    <row r="28" spans="1:4" s="118" customFormat="1" ht="23.25" customHeight="1">
      <c r="A28" s="687" t="s">
        <v>426</v>
      </c>
      <c r="B28" s="165" t="s">
        <v>169</v>
      </c>
      <c r="C28" s="902">
        <f t="shared" si="0"/>
        <v>0</v>
      </c>
      <c r="D28" s="220"/>
    </row>
    <row r="29" spans="1:4" s="118" customFormat="1" ht="23.25" customHeight="1" thickBot="1">
      <c r="A29" s="690" t="s">
        <v>428</v>
      </c>
      <c r="B29" s="166" t="s">
        <v>404</v>
      </c>
      <c r="C29" s="903">
        <f t="shared" si="0"/>
        <v>0</v>
      </c>
      <c r="D29" s="222"/>
    </row>
    <row r="30" spans="1:4" s="118" customFormat="1" ht="15" customHeight="1" thickBot="1">
      <c r="A30" s="1381" t="str">
        <f>IF(G22=1,"ATTENZIONE è stata dichiarata IRAP commerciale. Controllare l'importo inserito!"," ")</f>
        <v> </v>
      </c>
      <c r="B30" s="1381"/>
      <c r="C30" s="1381"/>
      <c r="D30" s="1381"/>
    </row>
    <row r="31" spans="1:4" s="118" customFormat="1" ht="15" customHeight="1">
      <c r="A31" s="1387" t="s">
        <v>621</v>
      </c>
      <c r="B31" s="1388"/>
      <c r="C31" s="1388"/>
      <c r="D31" s="1389"/>
    </row>
    <row r="32" spans="1:8" s="118" customFormat="1" ht="94.5" customHeight="1" thickBot="1">
      <c r="A32" s="1382"/>
      <c r="B32" s="1383"/>
      <c r="C32" s="1383"/>
      <c r="D32" s="1384"/>
      <c r="E32" s="1379">
        <f>IF(AND(A32="",(D25+D26)&gt;0),"ATTENZIONE!  Inserire nel campo NOTE l'elenco delle Istituzioni ed il relativo importo dei rimborsi EFFETTUATI!",IF(AND(A32&lt;&gt;"",(D25+D26)=0),"ATTENZIONE!  il campo NOTE non deve essere compilato in assenza di rimborsi",""))</f>
      </c>
      <c r="F32" s="1380"/>
      <c r="G32" s="1380"/>
      <c r="H32" s="1380"/>
    </row>
    <row r="33" spans="1:4" s="118" customFormat="1" ht="15" customHeight="1" thickBot="1">
      <c r="A33" s="1381"/>
      <c r="B33" s="1381"/>
      <c r="C33" s="1381"/>
      <c r="D33" s="1381"/>
    </row>
    <row r="34" spans="1:4" s="118" customFormat="1" ht="15" customHeight="1">
      <c r="A34" s="1387" t="s">
        <v>622</v>
      </c>
      <c r="B34" s="1388"/>
      <c r="C34" s="1388"/>
      <c r="D34" s="1389"/>
    </row>
    <row r="35" spans="1:8" s="118" customFormat="1" ht="94.5" customHeight="1" thickBot="1">
      <c r="A35" s="1382"/>
      <c r="B35" s="1383"/>
      <c r="C35" s="1383"/>
      <c r="D35" s="1384"/>
      <c r="E35" s="1379">
        <f>IF(AND(A35="",(D27+D28+D29)&gt;0),"ATTENZIONE!  Inserire nel campo NOTE l'elenco delle Istituzioni ed il relativo importo dei rimborsi RICEVUTI!",IF(AND(A35&lt;&gt;"",(D27+D28+D29)=0),"ATTENZIONE!  il campo NOTE non deve essere compilato in assenza di rimborsi",""))</f>
      </c>
      <c r="F35" s="1380"/>
      <c r="G35" s="1380"/>
      <c r="H35" s="1380"/>
    </row>
    <row r="36" spans="1:3" s="118" customFormat="1" ht="23.25" customHeight="1">
      <c r="A36" s="5" t="s">
        <v>429</v>
      </c>
      <c r="B36"/>
      <c r="C36"/>
    </row>
    <row r="37" spans="1:4" ht="25.5" customHeight="1">
      <c r="A37" s="1385" t="s">
        <v>623</v>
      </c>
      <c r="B37" s="1385"/>
      <c r="C37" s="1385"/>
      <c r="D37" s="1385"/>
    </row>
    <row r="38" spans="1:4" ht="25.5" customHeight="1">
      <c r="A38" s="1385" t="s">
        <v>624</v>
      </c>
      <c r="B38" s="1385"/>
      <c r="C38" s="1385"/>
      <c r="D38" s="1385"/>
    </row>
    <row r="53" ht="10.5">
      <c r="A53" s="689"/>
    </row>
  </sheetData>
  <sheetProtection password="EA98" sheet="1" formatColumns="0" selectLockedCells="1"/>
  <mergeCells count="12">
    <mergeCell ref="B2:D2"/>
    <mergeCell ref="A32:D32"/>
    <mergeCell ref="A31:D31"/>
    <mergeCell ref="A34:D34"/>
    <mergeCell ref="A1:D1"/>
    <mergeCell ref="A30:D30"/>
    <mergeCell ref="E32:H32"/>
    <mergeCell ref="A33:D33"/>
    <mergeCell ref="A35:D35"/>
    <mergeCell ref="E35:H35"/>
    <mergeCell ref="A37:D37"/>
    <mergeCell ref="A38:D38"/>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8.xml><?xml version="1.0" encoding="utf-8"?>
<worksheet xmlns="http://schemas.openxmlformats.org/spreadsheetml/2006/main" xmlns:r="http://schemas.openxmlformats.org/officeDocument/2006/relationships">
  <sheetPr codeName="Foglio35"/>
  <dimension ref="A1:W36"/>
  <sheetViews>
    <sheetView showGridLines="0" zoomScale="80" zoomScaleNormal="80" zoomScalePageLayoutView="0" workbookViewId="0" topLeftCell="A1">
      <selection activeCell="C7" sqref="C7"/>
    </sheetView>
  </sheetViews>
  <sheetFormatPr defaultColWidth="9.33203125" defaultRowHeight="10.5"/>
  <cols>
    <col min="1" max="1" width="65.83203125" style="376" customWidth="1"/>
    <col min="2" max="2" width="10.83203125" style="406" customWidth="1"/>
    <col min="3" max="3" width="20.83203125" style="376" customWidth="1"/>
    <col min="4" max="4" width="3.33203125" style="376" customWidth="1"/>
    <col min="5" max="5" width="65.83203125" style="376" customWidth="1"/>
    <col min="6" max="6" width="10.83203125" style="376" customWidth="1"/>
    <col min="7" max="7" width="20.83203125" style="376" customWidth="1"/>
    <col min="8" max="8" width="50.83203125" style="376" customWidth="1"/>
    <col min="9" max="14" width="9.33203125" style="376" customWidth="1"/>
    <col min="15" max="18" width="9.33203125" style="376" hidden="1" customWidth="1"/>
    <col min="19" max="19" width="2.33203125" style="376" hidden="1" customWidth="1"/>
    <col min="20" max="23" width="9.33203125" style="376" hidden="1" customWidth="1"/>
    <col min="24" max="16384" width="9.33203125" style="376" customWidth="1"/>
  </cols>
  <sheetData>
    <row r="1" spans="1:11" ht="43.5" customHeight="1">
      <c r="A1" s="1139" t="str">
        <f>'t1'!$A$1</f>
        <v>PRESIDENZA DEL CONSIGLIO DEI MINISTRI - anno 2019</v>
      </c>
      <c r="B1" s="1139"/>
      <c r="C1" s="1139"/>
      <c r="D1" s="1139"/>
      <c r="E1" s="1139"/>
      <c r="F1" s="1139"/>
      <c r="G1" s="1139"/>
      <c r="H1" s="409" t="s">
        <v>450</v>
      </c>
      <c r="I1" s="375"/>
      <c r="J1" s="375"/>
      <c r="K1" s="375"/>
    </row>
    <row r="2" spans="1:12" ht="42" customHeight="1" thickBot="1">
      <c r="A2" s="1140"/>
      <c r="B2" s="1140"/>
      <c r="C2" s="1140"/>
      <c r="D2" s="1140"/>
      <c r="E2" s="948"/>
      <c r="F2" s="948"/>
      <c r="G2" s="948"/>
      <c r="H2" s="375"/>
      <c r="I2" s="375"/>
      <c r="J2" s="375"/>
      <c r="K2" s="375"/>
      <c r="L2" s="375"/>
    </row>
    <row r="3" spans="1:23" s="1144" customFormat="1" ht="25.5" customHeight="1" thickBot="1">
      <c r="A3" s="1167" t="s">
        <v>838</v>
      </c>
      <c r="B3" s="949"/>
      <c r="C3" s="1141"/>
      <c r="D3" s="1142"/>
      <c r="E3" s="1167" t="s">
        <v>839</v>
      </c>
      <c r="F3" s="1143"/>
      <c r="G3" s="950"/>
      <c r="H3" s="951" t="s">
        <v>705</v>
      </c>
      <c r="O3" s="1145"/>
      <c r="P3" s="1145"/>
      <c r="Q3" s="1146"/>
      <c r="R3" s="1147"/>
      <c r="S3" s="1147"/>
      <c r="T3" s="1145"/>
      <c r="U3" s="1145"/>
      <c r="V3" s="1146"/>
      <c r="W3" s="1147"/>
    </row>
    <row r="4" spans="1:17" ht="18" customHeight="1">
      <c r="A4" s="952" t="s">
        <v>132</v>
      </c>
      <c r="B4" s="327" t="s">
        <v>133</v>
      </c>
      <c r="C4" s="327" t="s">
        <v>249</v>
      </c>
      <c r="D4" s="1148"/>
      <c r="E4" s="952" t="s">
        <v>132</v>
      </c>
      <c r="F4" s="799" t="s">
        <v>133</v>
      </c>
      <c r="G4" s="799" t="s">
        <v>249</v>
      </c>
      <c r="H4" s="1390" t="s">
        <v>706</v>
      </c>
      <c r="I4" s="1149"/>
      <c r="J4" s="1149"/>
      <c r="K4" s="1149"/>
      <c r="L4" s="1149"/>
      <c r="M4" s="1150"/>
      <c r="N4" s="1150"/>
      <c r="O4" s="1150"/>
      <c r="P4" s="1150"/>
      <c r="Q4" s="1150"/>
    </row>
    <row r="5" spans="1:23" ht="15" customHeight="1">
      <c r="A5" s="953" t="s">
        <v>707</v>
      </c>
      <c r="B5" s="954"/>
      <c r="C5" s="955"/>
      <c r="D5" s="1148"/>
      <c r="E5" s="953" t="str">
        <f>A5</f>
        <v>Fondo retribuzione di posizione e risultato</v>
      </c>
      <c r="F5" s="954"/>
      <c r="G5" s="955"/>
      <c r="H5" s="1391"/>
      <c r="I5" s="1151"/>
      <c r="J5" s="1151"/>
      <c r="K5" s="1151"/>
      <c r="L5" s="1151"/>
      <c r="M5" s="1150"/>
      <c r="N5" s="1150"/>
      <c r="O5" s="956" t="s">
        <v>708</v>
      </c>
      <c r="P5" s="1152"/>
      <c r="Q5" s="1153"/>
      <c r="R5" s="1153"/>
      <c r="S5" s="1147"/>
      <c r="T5" s="956" t="s">
        <v>709</v>
      </c>
      <c r="U5" s="1152"/>
      <c r="V5" s="1153"/>
      <c r="W5" s="1153"/>
    </row>
    <row r="6" spans="1:23" ht="15" customHeight="1">
      <c r="A6" s="1183" t="s">
        <v>710</v>
      </c>
      <c r="B6" s="1184"/>
      <c r="C6" s="1185"/>
      <c r="D6" s="1186"/>
      <c r="E6" s="1187" t="s">
        <v>823</v>
      </c>
      <c r="F6" s="1184"/>
      <c r="G6" s="1184"/>
      <c r="H6" s="1391"/>
      <c r="I6" s="1151"/>
      <c r="J6" s="1151"/>
      <c r="K6" s="1151"/>
      <c r="L6" s="1151"/>
      <c r="M6" s="1150"/>
      <c r="N6" s="1150"/>
      <c r="O6" s="960" t="s">
        <v>711</v>
      </c>
      <c r="P6" s="960" t="s">
        <v>712</v>
      </c>
      <c r="Q6" s="960" t="s">
        <v>713</v>
      </c>
      <c r="R6" s="960" t="s">
        <v>714</v>
      </c>
      <c r="S6" s="1147"/>
      <c r="T6" s="960" t="s">
        <v>711</v>
      </c>
      <c r="U6" s="960" t="s">
        <v>712</v>
      </c>
      <c r="V6" s="960" t="s">
        <v>713</v>
      </c>
      <c r="W6" s="960" t="s">
        <v>714</v>
      </c>
    </row>
    <row r="7" spans="1:23" ht="15" customHeight="1">
      <c r="A7" s="158" t="s">
        <v>876</v>
      </c>
      <c r="B7" s="799" t="s">
        <v>451</v>
      </c>
      <c r="C7" s="1154"/>
      <c r="D7" s="1155"/>
      <c r="E7" s="1240" t="s">
        <v>897</v>
      </c>
      <c r="F7" s="799" t="s">
        <v>467</v>
      </c>
      <c r="G7" s="1156"/>
      <c r="H7" s="1391"/>
      <c r="I7" s="1151"/>
      <c r="J7" s="1151"/>
      <c r="K7" s="1151"/>
      <c r="L7" s="1151"/>
      <c r="M7" s="1150"/>
      <c r="N7" s="1150"/>
      <c r="O7" s="796">
        <v>44</v>
      </c>
      <c r="P7" s="796">
        <v>7</v>
      </c>
      <c r="Q7" s="796" t="str">
        <f>B7</f>
        <v>F76G</v>
      </c>
      <c r="R7" s="796">
        <f>IF(ISNUMBER(C7),ROUND(C7,0),"")</f>
      </c>
      <c r="S7" s="9"/>
      <c r="T7" s="796">
        <v>44</v>
      </c>
      <c r="U7" s="796">
        <v>61</v>
      </c>
      <c r="V7" s="796" t="str">
        <f>F7</f>
        <v>U508</v>
      </c>
      <c r="W7" s="796">
        <f>IF(ISNUMBER(G7),ROUND(G7,0),"")</f>
      </c>
    </row>
    <row r="8" spans="1:23" ht="15" customHeight="1">
      <c r="A8" s="158" t="s">
        <v>877</v>
      </c>
      <c r="B8" s="799" t="s">
        <v>452</v>
      </c>
      <c r="C8" s="1154"/>
      <c r="D8" s="1155"/>
      <c r="E8" s="1240" t="s">
        <v>898</v>
      </c>
      <c r="F8" s="799" t="s">
        <v>468</v>
      </c>
      <c r="G8" s="1157"/>
      <c r="H8" s="1391"/>
      <c r="I8" s="1151"/>
      <c r="J8" s="1151"/>
      <c r="K8" s="1151"/>
      <c r="L8" s="1151"/>
      <c r="M8" s="1150"/>
      <c r="N8" s="1150"/>
      <c r="O8" s="796">
        <v>44</v>
      </c>
      <c r="P8" s="796">
        <v>7</v>
      </c>
      <c r="Q8" s="796" t="str">
        <f aca="true" t="shared" si="0" ref="Q8:Q13">B8</f>
        <v>F05H</v>
      </c>
      <c r="R8" s="796">
        <f aca="true" t="shared" si="1" ref="R8:R13">IF(ISNUMBER(C8),ROUND(C8,0),"")</f>
      </c>
      <c r="S8" s="9"/>
      <c r="T8" s="796">
        <v>44</v>
      </c>
      <c r="U8" s="796">
        <v>61</v>
      </c>
      <c r="V8" s="796" t="str">
        <f>F8</f>
        <v>U509</v>
      </c>
      <c r="W8" s="796">
        <f>IF(ISNUMBER(G8),ROUND(G8,0),"")</f>
      </c>
    </row>
    <row r="9" spans="1:23" ht="15" customHeight="1" thickBot="1">
      <c r="A9" s="158" t="s">
        <v>878</v>
      </c>
      <c r="B9" s="799" t="s">
        <v>453</v>
      </c>
      <c r="C9" s="1154"/>
      <c r="D9" s="1155"/>
      <c r="E9" s="1240" t="s">
        <v>899</v>
      </c>
      <c r="F9" s="799" t="s">
        <v>470</v>
      </c>
      <c r="G9" s="1157"/>
      <c r="H9" s="1392"/>
      <c r="I9" s="1151"/>
      <c r="J9" s="1151"/>
      <c r="K9" s="1151"/>
      <c r="L9" s="1151"/>
      <c r="M9" s="1150"/>
      <c r="N9" s="1150"/>
      <c r="O9" s="796">
        <v>44</v>
      </c>
      <c r="P9" s="796">
        <v>7</v>
      </c>
      <c r="Q9" s="796" t="str">
        <f t="shared" si="0"/>
        <v>F48H</v>
      </c>
      <c r="R9" s="796">
        <f t="shared" si="1"/>
      </c>
      <c r="S9" s="9"/>
      <c r="T9" s="796">
        <v>44</v>
      </c>
      <c r="U9" s="796">
        <v>61</v>
      </c>
      <c r="V9" s="796" t="str">
        <f>F9</f>
        <v>U449</v>
      </c>
      <c r="W9" s="796">
        <f>IF(ISNUMBER(G9),ROUND(G9,0),"")</f>
      </c>
    </row>
    <row r="10" spans="1:23" ht="15" customHeight="1" thickBot="1">
      <c r="A10" s="158" t="s">
        <v>879</v>
      </c>
      <c r="B10" s="799" t="s">
        <v>454</v>
      </c>
      <c r="C10" s="1154"/>
      <c r="D10" s="1155"/>
      <c r="E10" s="158" t="s">
        <v>900</v>
      </c>
      <c r="F10" s="799" t="s">
        <v>833</v>
      </c>
      <c r="G10" s="1157"/>
      <c r="H10" s="961" t="s">
        <v>715</v>
      </c>
      <c r="I10" s="1151"/>
      <c r="J10" s="1151"/>
      <c r="K10" s="1151"/>
      <c r="L10" s="1151"/>
      <c r="M10" s="1150"/>
      <c r="N10" s="1150"/>
      <c r="O10" s="796">
        <v>44</v>
      </c>
      <c r="P10" s="796">
        <v>7</v>
      </c>
      <c r="Q10" s="796" t="str">
        <f t="shared" si="0"/>
        <v>F07H</v>
      </c>
      <c r="R10" s="796">
        <f t="shared" si="1"/>
      </c>
      <c r="S10" s="9"/>
      <c r="T10" s="796">
        <v>44</v>
      </c>
      <c r="U10" s="796">
        <v>61</v>
      </c>
      <c r="V10" s="796" t="str">
        <f>F10</f>
        <v>U02I</v>
      </c>
      <c r="W10" s="796">
        <f>IF(ISNUMBER(G10),ROUND(G10,0),"")</f>
      </c>
    </row>
    <row r="11" spans="1:23" ht="15" customHeight="1">
      <c r="A11" s="158" t="s">
        <v>880</v>
      </c>
      <c r="B11" s="799" t="s">
        <v>455</v>
      </c>
      <c r="C11" s="1154"/>
      <c r="D11" s="1155"/>
      <c r="E11" s="1241" t="s">
        <v>901</v>
      </c>
      <c r="F11" s="799" t="s">
        <v>471</v>
      </c>
      <c r="G11" s="1158"/>
      <c r="H11" s="1393" t="str">
        <f>IF(OR(AND(C34=0,G34=0),ROUND(C34,0)&lt;&gt;ROUND(G34,0)),"OK","Attenzione: le risorse del fondo coincidono esattamente con i relativi impeghi, è necessario giustificare")</f>
        <v>OK</v>
      </c>
      <c r="I11" s="1151"/>
      <c r="J11" s="1151"/>
      <c r="K11" s="1151"/>
      <c r="L11" s="1151"/>
      <c r="M11" s="1150"/>
      <c r="N11" s="1150"/>
      <c r="O11" s="796">
        <v>44</v>
      </c>
      <c r="P11" s="796">
        <v>7</v>
      </c>
      <c r="Q11" s="796" t="str">
        <f t="shared" si="0"/>
        <v>F74C</v>
      </c>
      <c r="R11" s="796">
        <f t="shared" si="1"/>
      </c>
      <c r="S11" s="9"/>
      <c r="T11" s="796">
        <v>44</v>
      </c>
      <c r="U11" s="796">
        <v>61</v>
      </c>
      <c r="V11" s="796" t="str">
        <f>F11</f>
        <v>U998</v>
      </c>
      <c r="W11" s="796">
        <f>IF(ISNUMBER(G11),ROUND(G11,0),"")</f>
      </c>
    </row>
    <row r="12" spans="1:23" ht="15" customHeight="1" thickBot="1">
      <c r="A12" s="158" t="s">
        <v>881</v>
      </c>
      <c r="B12" s="799" t="s">
        <v>456</v>
      </c>
      <c r="C12" s="1154"/>
      <c r="D12" s="1155"/>
      <c r="E12" s="1242" t="s">
        <v>824</v>
      </c>
      <c r="F12" s="1204"/>
      <c r="G12" s="1168">
        <f>SUM(G7:G11)</f>
        <v>0</v>
      </c>
      <c r="H12" s="1394"/>
      <c r="I12" s="1159"/>
      <c r="J12" s="1159"/>
      <c r="K12" s="1159"/>
      <c r="L12" s="1159"/>
      <c r="M12" s="1150"/>
      <c r="N12" s="1150"/>
      <c r="O12" s="796">
        <v>44</v>
      </c>
      <c r="P12" s="796">
        <v>7</v>
      </c>
      <c r="Q12" s="796" t="str">
        <f t="shared" si="0"/>
        <v>F20E</v>
      </c>
      <c r="R12" s="796">
        <f t="shared" si="1"/>
      </c>
      <c r="S12" s="9"/>
      <c r="T12" s="9" t="s">
        <v>607</v>
      </c>
      <c r="U12" s="963"/>
      <c r="V12" s="9"/>
      <c r="W12" s="796"/>
    </row>
    <row r="13" spans="1:23" ht="15" customHeight="1" thickBot="1">
      <c r="A13" s="158" t="s">
        <v>882</v>
      </c>
      <c r="B13" s="799" t="s">
        <v>457</v>
      </c>
      <c r="C13" s="1154"/>
      <c r="D13" s="1155"/>
      <c r="E13" s="1198" t="s">
        <v>643</v>
      </c>
      <c r="F13" s="1205"/>
      <c r="G13" s="814">
        <f>G12</f>
        <v>0</v>
      </c>
      <c r="H13" s="1394"/>
      <c r="I13" s="1159"/>
      <c r="J13" s="1159"/>
      <c r="K13" s="1159"/>
      <c r="L13" s="1159"/>
      <c r="M13" s="1150"/>
      <c r="N13" s="1150"/>
      <c r="O13" s="796">
        <v>44</v>
      </c>
      <c r="P13" s="796">
        <v>7</v>
      </c>
      <c r="Q13" s="796" t="str">
        <f t="shared" si="0"/>
        <v>F998</v>
      </c>
      <c r="R13" s="796">
        <f t="shared" si="1"/>
      </c>
      <c r="S13" s="9"/>
      <c r="T13" s="796"/>
      <c r="U13" s="796"/>
      <c r="V13" s="796"/>
      <c r="W13" s="796"/>
    </row>
    <row r="14" spans="1:23" ht="15" customHeight="1" thickBot="1">
      <c r="A14" s="1188" t="s">
        <v>371</v>
      </c>
      <c r="B14" s="1189"/>
      <c r="C14" s="1169">
        <f>SUM(C7:C13)</f>
        <v>0</v>
      </c>
      <c r="D14" s="1155"/>
      <c r="E14" s="1160"/>
      <c r="F14" s="969"/>
      <c r="G14" s="1161"/>
      <c r="H14" s="1394"/>
      <c r="I14" s="1159"/>
      <c r="J14" s="1159"/>
      <c r="K14" s="1159"/>
      <c r="L14" s="1159"/>
      <c r="M14" s="1150"/>
      <c r="N14" s="1150"/>
      <c r="O14" s="796"/>
      <c r="P14" s="796"/>
      <c r="Q14" s="796"/>
      <c r="R14" s="796"/>
      <c r="S14" s="9"/>
      <c r="T14" s="796"/>
      <c r="U14" s="796"/>
      <c r="V14" s="796"/>
      <c r="W14" s="796"/>
    </row>
    <row r="15" spans="1:23" ht="15" customHeight="1">
      <c r="A15" s="1190" t="s">
        <v>372</v>
      </c>
      <c r="B15" s="1191"/>
      <c r="C15" s="1192"/>
      <c r="D15" s="1155"/>
      <c r="E15" s="1160"/>
      <c r="F15" s="969"/>
      <c r="G15" s="1162"/>
      <c r="H15" s="1394"/>
      <c r="I15" s="1159"/>
      <c r="J15" s="1159"/>
      <c r="K15" s="1159"/>
      <c r="L15" s="1159"/>
      <c r="M15" s="1150"/>
      <c r="N15" s="1150"/>
      <c r="O15" s="964"/>
      <c r="P15" s="964"/>
      <c r="Q15" s="796"/>
      <c r="R15" s="796"/>
      <c r="S15" s="9"/>
      <c r="U15" s="9"/>
      <c r="V15" s="9"/>
      <c r="W15" s="9"/>
    </row>
    <row r="16" spans="1:23" ht="15" customHeight="1" thickBot="1">
      <c r="A16" s="965" t="s">
        <v>883</v>
      </c>
      <c r="B16" s="327" t="s">
        <v>458</v>
      </c>
      <c r="C16" s="1154"/>
      <c r="D16" s="1155"/>
      <c r="E16" s="1160"/>
      <c r="F16" s="969"/>
      <c r="G16" s="1162"/>
      <c r="H16" s="1395"/>
      <c r="I16" s="1159"/>
      <c r="J16" s="1159"/>
      <c r="K16" s="1159"/>
      <c r="L16" s="1159"/>
      <c r="M16" s="1150"/>
      <c r="N16" s="1150"/>
      <c r="O16" s="796">
        <v>44</v>
      </c>
      <c r="P16" s="796">
        <v>9</v>
      </c>
      <c r="Q16" s="796" t="str">
        <f>B16</f>
        <v>F50H</v>
      </c>
      <c r="R16" s="796">
        <f>IF(ISNUMBER(C16),ROUND(C16,0),"")</f>
      </c>
      <c r="S16" s="9"/>
      <c r="T16" s="9"/>
      <c r="U16" s="9"/>
      <c r="V16" s="9"/>
      <c r="W16" s="9"/>
    </row>
    <row r="17" spans="1:23" ht="15" customHeight="1" thickBot="1">
      <c r="A17" s="965" t="s">
        <v>884</v>
      </c>
      <c r="B17" s="327" t="s">
        <v>459</v>
      </c>
      <c r="C17" s="1154"/>
      <c r="D17" s="1155"/>
      <c r="E17" s="1160"/>
      <c r="F17" s="969"/>
      <c r="G17" s="1162"/>
      <c r="H17" s="961" t="s">
        <v>825</v>
      </c>
      <c r="I17" s="1159"/>
      <c r="J17" s="1159"/>
      <c r="K17" s="1159"/>
      <c r="L17" s="1159"/>
      <c r="M17" s="1150"/>
      <c r="N17" s="1150"/>
      <c r="O17" s="796">
        <v>44</v>
      </c>
      <c r="P17" s="796">
        <v>9</v>
      </c>
      <c r="Q17" s="796" t="str">
        <f aca="true" t="shared" si="2" ref="Q17:Q24">B17</f>
        <v>F51H</v>
      </c>
      <c r="R17" s="796">
        <f aca="true" t="shared" si="3" ref="R17:R24">IF(ISNUMBER(C17),ROUND(C17,0),"")</f>
      </c>
      <c r="S17" s="9"/>
      <c r="T17" s="9"/>
      <c r="U17" s="9"/>
      <c r="V17" s="9"/>
      <c r="W17" s="9"/>
    </row>
    <row r="18" spans="1:23" ht="15" customHeight="1">
      <c r="A18" s="158" t="s">
        <v>885</v>
      </c>
      <c r="B18" s="327" t="s">
        <v>460</v>
      </c>
      <c r="C18" s="1154"/>
      <c r="D18" s="1155"/>
      <c r="E18" s="1160"/>
      <c r="F18" s="969"/>
      <c r="G18" s="1162"/>
      <c r="H18" s="1393" t="str">
        <f>IF(C34=0,"OK",IF(AND(C13/C34&lt;0.1,C23/C34&lt;0.1),"OK","Attenzione: la voce altre risorse fisse e/o la voce altre risorse variabili risulta maggiore del 10% del fondo, è necessario giustificare"))</f>
        <v>OK</v>
      </c>
      <c r="I18" s="1159"/>
      <c r="J18" s="1159"/>
      <c r="K18" s="1159"/>
      <c r="L18" s="1159"/>
      <c r="M18" s="1150"/>
      <c r="N18" s="1150"/>
      <c r="O18" s="796">
        <v>44</v>
      </c>
      <c r="P18" s="796">
        <v>9</v>
      </c>
      <c r="Q18" s="796" t="str">
        <f t="shared" si="2"/>
        <v>F21E</v>
      </c>
      <c r="R18" s="796">
        <f t="shared" si="3"/>
      </c>
      <c r="S18" s="9"/>
      <c r="T18" s="9"/>
      <c r="U18" s="9"/>
      <c r="V18" s="9"/>
      <c r="W18" s="9"/>
    </row>
    <row r="19" spans="1:23" ht="15" customHeight="1">
      <c r="A19" s="158" t="s">
        <v>886</v>
      </c>
      <c r="B19" s="327" t="s">
        <v>461</v>
      </c>
      <c r="C19" s="1154"/>
      <c r="D19" s="1155"/>
      <c r="E19" s="1160"/>
      <c r="F19" s="969"/>
      <c r="G19" s="1162"/>
      <c r="H19" s="1394"/>
      <c r="I19" s="966"/>
      <c r="J19" s="966"/>
      <c r="K19" s="966"/>
      <c r="L19" s="966"/>
      <c r="M19" s="1150"/>
      <c r="N19" s="1150"/>
      <c r="O19" s="796">
        <v>44</v>
      </c>
      <c r="P19" s="796">
        <v>9</v>
      </c>
      <c r="Q19" s="796" t="str">
        <f t="shared" si="2"/>
        <v>F22E</v>
      </c>
      <c r="R19" s="796">
        <f t="shared" si="3"/>
      </c>
      <c r="S19" s="9"/>
      <c r="T19" s="9"/>
      <c r="U19" s="9"/>
      <c r="V19" s="9"/>
      <c r="W19" s="9"/>
    </row>
    <row r="20" spans="1:23" ht="15" customHeight="1">
      <c r="A20" s="158" t="s">
        <v>887</v>
      </c>
      <c r="B20" s="327" t="s">
        <v>462</v>
      </c>
      <c r="C20" s="1154"/>
      <c r="D20" s="1155"/>
      <c r="E20" s="1160"/>
      <c r="F20" s="969"/>
      <c r="G20" s="1162"/>
      <c r="H20" s="1394"/>
      <c r="I20" s="967"/>
      <c r="J20" s="967"/>
      <c r="K20" s="967"/>
      <c r="L20" s="967"/>
      <c r="M20" s="1150"/>
      <c r="N20" s="1150"/>
      <c r="O20" s="796">
        <v>44</v>
      </c>
      <c r="P20" s="796">
        <v>9</v>
      </c>
      <c r="Q20" s="796" t="str">
        <f t="shared" si="2"/>
        <v>F77C</v>
      </c>
      <c r="R20" s="796">
        <f t="shared" si="3"/>
      </c>
      <c r="S20" s="9"/>
      <c r="T20" s="9"/>
      <c r="U20" s="9"/>
      <c r="V20" s="9"/>
      <c r="W20" s="9"/>
    </row>
    <row r="21" spans="1:23" ht="15" customHeight="1">
      <c r="A21" s="158" t="s">
        <v>888</v>
      </c>
      <c r="B21" s="327" t="s">
        <v>463</v>
      </c>
      <c r="C21" s="1154"/>
      <c r="D21" s="1155"/>
      <c r="E21" s="1160"/>
      <c r="F21" s="969"/>
      <c r="G21" s="1162"/>
      <c r="H21" s="1394"/>
      <c r="I21" s="1163"/>
      <c r="J21" s="1163"/>
      <c r="K21" s="1163"/>
      <c r="L21" s="1163"/>
      <c r="M21" s="375"/>
      <c r="N21" s="375"/>
      <c r="O21" s="796">
        <v>44</v>
      </c>
      <c r="P21" s="796">
        <v>9</v>
      </c>
      <c r="Q21" s="796" t="str">
        <f t="shared" si="2"/>
        <v>F23E</v>
      </c>
      <c r="R21" s="796">
        <f t="shared" si="3"/>
      </c>
      <c r="S21" s="9"/>
      <c r="T21" s="9"/>
      <c r="U21" s="9"/>
      <c r="V21" s="9"/>
      <c r="W21" s="9"/>
    </row>
    <row r="22" spans="1:23" ht="15" customHeight="1">
      <c r="A22" s="158" t="s">
        <v>889</v>
      </c>
      <c r="B22" s="327" t="s">
        <v>464</v>
      </c>
      <c r="C22" s="1154"/>
      <c r="D22" s="1155"/>
      <c r="E22" s="1160"/>
      <c r="F22" s="969"/>
      <c r="G22" s="1162"/>
      <c r="H22" s="1394"/>
      <c r="I22" s="1163"/>
      <c r="J22" s="1163"/>
      <c r="K22" s="1163"/>
      <c r="L22" s="1163"/>
      <c r="M22" s="375"/>
      <c r="N22" s="375"/>
      <c r="O22" s="796">
        <v>44</v>
      </c>
      <c r="P22" s="796">
        <v>9</v>
      </c>
      <c r="Q22" s="796" t="str">
        <f t="shared" si="2"/>
        <v>F24E</v>
      </c>
      <c r="R22" s="796">
        <f t="shared" si="3"/>
      </c>
      <c r="S22" s="9"/>
      <c r="T22" s="9"/>
      <c r="U22" s="9"/>
      <c r="V22" s="9"/>
      <c r="W22" s="9"/>
    </row>
    <row r="23" spans="1:23" ht="15" customHeight="1" thickBot="1">
      <c r="A23" s="158" t="s">
        <v>890</v>
      </c>
      <c r="B23" s="327" t="s">
        <v>465</v>
      </c>
      <c r="C23" s="1154"/>
      <c r="D23" s="1155"/>
      <c r="E23" s="1160"/>
      <c r="F23" s="969"/>
      <c r="G23" s="1162"/>
      <c r="H23" s="1395"/>
      <c r="I23" s="1163"/>
      <c r="J23" s="1163"/>
      <c r="K23" s="1163"/>
      <c r="L23" s="1163"/>
      <c r="M23" s="375"/>
      <c r="N23" s="375"/>
      <c r="O23" s="796">
        <v>44</v>
      </c>
      <c r="P23" s="796">
        <v>9</v>
      </c>
      <c r="Q23" s="796" t="str">
        <f t="shared" si="2"/>
        <v>F995</v>
      </c>
      <c r="R23" s="796">
        <f t="shared" si="3"/>
      </c>
      <c r="S23" s="9"/>
      <c r="T23" s="9"/>
      <c r="U23" s="9"/>
      <c r="V23" s="9"/>
      <c r="W23" s="9"/>
    </row>
    <row r="24" spans="1:23" ht="15" customHeight="1">
      <c r="A24" s="158" t="s">
        <v>891</v>
      </c>
      <c r="B24" s="327" t="s">
        <v>466</v>
      </c>
      <c r="C24" s="1154"/>
      <c r="D24" s="1155"/>
      <c r="E24" s="1160"/>
      <c r="F24" s="969"/>
      <c r="G24" s="1162"/>
      <c r="H24" s="1163"/>
      <c r="I24" s="1163"/>
      <c r="J24" s="1163"/>
      <c r="K24" s="1163"/>
      <c r="L24" s="1163"/>
      <c r="M24" s="375"/>
      <c r="N24" s="375"/>
      <c r="O24" s="796">
        <v>44</v>
      </c>
      <c r="P24" s="796">
        <v>9</v>
      </c>
      <c r="Q24" s="796" t="str">
        <f t="shared" si="2"/>
        <v>F999</v>
      </c>
      <c r="R24" s="796">
        <f t="shared" si="3"/>
      </c>
      <c r="S24" s="9"/>
      <c r="T24" s="9"/>
      <c r="U24" s="9"/>
      <c r="V24" s="9"/>
      <c r="W24" s="9"/>
    </row>
    <row r="25" spans="1:23" ht="15" customHeight="1" thickBot="1">
      <c r="A25" s="1188" t="s">
        <v>373</v>
      </c>
      <c r="B25" s="1189"/>
      <c r="C25" s="1169">
        <f>SUM(C16:C24)</f>
        <v>0</v>
      </c>
      <c r="D25" s="1155"/>
      <c r="E25" s="1160"/>
      <c r="F25" s="969"/>
      <c r="G25" s="1162"/>
      <c r="H25" s="1163"/>
      <c r="I25" s="1163"/>
      <c r="J25" s="1163"/>
      <c r="K25" s="1163"/>
      <c r="L25" s="1163"/>
      <c r="M25" s="375"/>
      <c r="N25" s="375"/>
      <c r="O25" s="796"/>
      <c r="P25" s="796"/>
      <c r="Q25" s="796"/>
      <c r="R25" s="796"/>
      <c r="S25" s="9"/>
      <c r="T25" s="9"/>
      <c r="U25" s="9"/>
      <c r="V25" s="9"/>
      <c r="W25" s="9"/>
    </row>
    <row r="26" spans="1:23" ht="15" customHeight="1">
      <c r="A26" s="1193" t="s">
        <v>816</v>
      </c>
      <c r="B26" s="1194"/>
      <c r="C26" s="1195"/>
      <c r="D26" s="1155"/>
      <c r="E26" s="1160"/>
      <c r="F26" s="969"/>
      <c r="G26" s="1162"/>
      <c r="H26" s="1163"/>
      <c r="I26" s="1163"/>
      <c r="J26" s="1163"/>
      <c r="K26" s="1163"/>
      <c r="L26" s="1163"/>
      <c r="M26" s="375"/>
      <c r="N26" s="375"/>
      <c r="O26" s="796"/>
      <c r="P26" s="796"/>
      <c r="Q26" s="796"/>
      <c r="R26" s="796"/>
      <c r="S26" s="9"/>
      <c r="T26" s="9"/>
      <c r="U26" s="9"/>
      <c r="V26" s="9"/>
      <c r="W26" s="9"/>
    </row>
    <row r="27" spans="1:23" ht="15" customHeight="1">
      <c r="A27" s="1239" t="s">
        <v>892</v>
      </c>
      <c r="B27" s="1127" t="s">
        <v>817</v>
      </c>
      <c r="C27" s="1164"/>
      <c r="D27" s="1155"/>
      <c r="E27" s="1160"/>
      <c r="F27" s="969"/>
      <c r="G27" s="1162"/>
      <c r="H27" s="1163"/>
      <c r="I27" s="1163"/>
      <c r="J27" s="1163"/>
      <c r="K27" s="1163"/>
      <c r="L27" s="1163"/>
      <c r="M27" s="375"/>
      <c r="N27" s="375"/>
      <c r="O27" s="796">
        <v>44</v>
      </c>
      <c r="P27" s="796">
        <v>81</v>
      </c>
      <c r="Q27" s="796" t="str">
        <f>B27</f>
        <v>F02P</v>
      </c>
      <c r="R27" s="796">
        <f>IF(ISNUMBER(C27),ROUND(C27,0),"")</f>
      </c>
      <c r="S27" s="9"/>
      <c r="T27" s="9"/>
      <c r="U27" s="9"/>
      <c r="V27" s="9"/>
      <c r="W27" s="9"/>
    </row>
    <row r="28" spans="1:23" ht="15" customHeight="1">
      <c r="A28" s="1239" t="s">
        <v>893</v>
      </c>
      <c r="B28" s="1127" t="s">
        <v>671</v>
      </c>
      <c r="C28" s="1164"/>
      <c r="D28" s="1155"/>
      <c r="E28" s="1160"/>
      <c r="F28" s="969"/>
      <c r="G28" s="1162"/>
      <c r="H28" s="1163"/>
      <c r="I28" s="1163"/>
      <c r="J28" s="1163"/>
      <c r="K28" s="1163"/>
      <c r="L28" s="1163"/>
      <c r="M28" s="375"/>
      <c r="N28" s="375"/>
      <c r="O28" s="796">
        <v>44</v>
      </c>
      <c r="P28" s="796">
        <v>81</v>
      </c>
      <c r="Q28" s="796" t="str">
        <f>B28</f>
        <v>F27I</v>
      </c>
      <c r="R28" s="796">
        <f>IF(ISNUMBER(C28),ROUND(C28,0),"")</f>
      </c>
      <c r="S28" s="9"/>
      <c r="T28" s="9"/>
      <c r="U28" s="9"/>
      <c r="V28" s="9"/>
      <c r="W28" s="9"/>
    </row>
    <row r="29" spans="1:23" ht="15" customHeight="1">
      <c r="A29" s="1239" t="s">
        <v>894</v>
      </c>
      <c r="B29" s="1127" t="s">
        <v>818</v>
      </c>
      <c r="C29" s="1164"/>
      <c r="D29" s="1155"/>
      <c r="E29" s="1160"/>
      <c r="F29" s="969"/>
      <c r="G29" s="1162"/>
      <c r="H29" s="1163"/>
      <c r="I29" s="1163"/>
      <c r="J29" s="1163"/>
      <c r="K29" s="1163"/>
      <c r="L29" s="1163"/>
      <c r="M29" s="375"/>
      <c r="N29" s="375"/>
      <c r="O29" s="796">
        <v>44</v>
      </c>
      <c r="P29" s="796">
        <v>81</v>
      </c>
      <c r="Q29" s="796" t="str">
        <f>B29</f>
        <v>F00P</v>
      </c>
      <c r="R29" s="796">
        <f>IF(ISNUMBER(C29),ROUND(C29,0),"")</f>
      </c>
      <c r="S29" s="9"/>
      <c r="T29" s="9"/>
      <c r="U29" s="9"/>
      <c r="V29" s="9"/>
      <c r="W29" s="9"/>
    </row>
    <row r="30" spans="1:23" ht="15" customHeight="1">
      <c r="A30" s="1239" t="s">
        <v>895</v>
      </c>
      <c r="B30" s="1170" t="s">
        <v>840</v>
      </c>
      <c r="C30" s="1164"/>
      <c r="D30" s="1155"/>
      <c r="E30" s="1160"/>
      <c r="F30" s="969"/>
      <c r="G30" s="1162"/>
      <c r="H30" s="1163"/>
      <c r="I30" s="1163"/>
      <c r="J30" s="1163"/>
      <c r="K30" s="1163"/>
      <c r="L30" s="1163"/>
      <c r="M30" s="375"/>
      <c r="N30" s="375"/>
      <c r="O30" s="796">
        <v>44</v>
      </c>
      <c r="P30" s="796">
        <v>81</v>
      </c>
      <c r="Q30" s="796" t="str">
        <f>B30</f>
        <v>F01S</v>
      </c>
      <c r="R30" s="796">
        <f>IF(ISNUMBER(C30),ROUND(C30,0),"")</f>
      </c>
      <c r="S30" s="9"/>
      <c r="T30" s="9"/>
      <c r="U30" s="9"/>
      <c r="V30" s="9"/>
      <c r="W30" s="9"/>
    </row>
    <row r="31" spans="1:23" ht="15" customHeight="1">
      <c r="A31" s="1239" t="s">
        <v>896</v>
      </c>
      <c r="B31" s="1127" t="s">
        <v>819</v>
      </c>
      <c r="C31" s="1164"/>
      <c r="D31" s="1155"/>
      <c r="E31" s="1160"/>
      <c r="F31" s="969"/>
      <c r="G31" s="1162"/>
      <c r="H31" s="1163"/>
      <c r="I31" s="1163"/>
      <c r="J31" s="1163"/>
      <c r="K31" s="1163"/>
      <c r="L31" s="1163"/>
      <c r="M31" s="375"/>
      <c r="N31" s="375"/>
      <c r="O31" s="796">
        <v>44</v>
      </c>
      <c r="P31" s="796">
        <v>81</v>
      </c>
      <c r="Q31" s="796" t="str">
        <f>B31</f>
        <v>F01P</v>
      </c>
      <c r="R31" s="796">
        <f>IF(ISNUMBER(C31),ROUND(C31,0),"")</f>
      </c>
      <c r="S31" s="9"/>
      <c r="T31" s="9"/>
      <c r="U31" s="9"/>
      <c r="V31" s="9"/>
      <c r="W31" s="9"/>
    </row>
    <row r="32" spans="1:23" ht="15" customHeight="1" thickBot="1">
      <c r="A32" s="1196" t="s">
        <v>820</v>
      </c>
      <c r="B32" s="1197"/>
      <c r="C32" s="1171">
        <f>SUM(C27:C31)</f>
        <v>0</v>
      </c>
      <c r="D32" s="1155"/>
      <c r="E32" s="1160"/>
      <c r="F32" s="969"/>
      <c r="G32" s="1162"/>
      <c r="H32" s="1163"/>
      <c r="I32" s="1163"/>
      <c r="J32" s="1163"/>
      <c r="K32" s="1163"/>
      <c r="L32" s="1163"/>
      <c r="M32" s="375"/>
      <c r="N32" s="375"/>
      <c r="O32" s="9" t="s">
        <v>607</v>
      </c>
      <c r="P32" s="796"/>
      <c r="Q32" s="796"/>
      <c r="R32" s="796"/>
      <c r="S32" s="9"/>
      <c r="T32" s="9"/>
      <c r="U32" s="9"/>
      <c r="V32" s="9"/>
      <c r="W32" s="9"/>
    </row>
    <row r="33" spans="1:23" ht="15" customHeight="1" thickBot="1">
      <c r="A33" s="1198" t="s">
        <v>643</v>
      </c>
      <c r="B33" s="1199"/>
      <c r="C33" s="814">
        <f>C14+C25-C32</f>
        <v>0</v>
      </c>
      <c r="D33" s="1155"/>
      <c r="E33" s="910"/>
      <c r="F33" s="800"/>
      <c r="G33" s="1165"/>
      <c r="H33" s="1163"/>
      <c r="I33" s="1163"/>
      <c r="J33" s="1163"/>
      <c r="K33" s="1163"/>
      <c r="L33" s="1163"/>
      <c r="M33" s="375"/>
      <c r="N33" s="375"/>
      <c r="O33" s="796"/>
      <c r="P33" s="796"/>
      <c r="Q33" s="796"/>
      <c r="R33" s="796"/>
      <c r="S33" s="9"/>
      <c r="T33" s="9"/>
      <c r="U33" s="9"/>
      <c r="V33" s="9"/>
      <c r="W33" s="9"/>
    </row>
    <row r="34" spans="1:23" ht="15" customHeight="1" thickBot="1">
      <c r="A34" s="1200" t="s">
        <v>821</v>
      </c>
      <c r="B34" s="1201"/>
      <c r="C34" s="1172">
        <f>C33</f>
        <v>0</v>
      </c>
      <c r="D34" s="1202"/>
      <c r="E34" s="1200" t="s">
        <v>822</v>
      </c>
      <c r="F34" s="1203"/>
      <c r="G34" s="1173">
        <f>G13</f>
        <v>0</v>
      </c>
      <c r="H34" s="375"/>
      <c r="I34" s="375"/>
      <c r="J34" s="375"/>
      <c r="K34" s="375"/>
      <c r="L34" s="375"/>
      <c r="M34" s="375"/>
      <c r="N34" s="375"/>
      <c r="P34" s="9"/>
      <c r="Q34" s="9"/>
      <c r="R34" s="9"/>
      <c r="S34" s="9"/>
      <c r="T34" s="9"/>
      <c r="U34" s="9"/>
      <c r="V34" s="9"/>
      <c r="W34" s="9"/>
    </row>
    <row r="35" spans="1:23" ht="15" customHeight="1">
      <c r="A35" s="780"/>
      <c r="C35" s="780"/>
      <c r="D35" s="795"/>
      <c r="E35" s="780"/>
      <c r="F35" s="780"/>
      <c r="G35" s="780"/>
      <c r="H35" s="375"/>
      <c r="I35" s="375"/>
      <c r="J35" s="375"/>
      <c r="K35" s="375"/>
      <c r="L35" s="375"/>
      <c r="M35" s="375"/>
      <c r="N35" s="375"/>
      <c r="O35" s="9"/>
      <c r="P35" s="9"/>
      <c r="Q35" s="9"/>
      <c r="R35" s="9"/>
      <c r="S35" s="9"/>
      <c r="T35" s="9"/>
      <c r="U35" s="9"/>
      <c r="V35" s="9"/>
      <c r="W35" s="9"/>
    </row>
    <row r="36" spans="1:23" ht="15" customHeight="1">
      <c r="A36" s="1144" t="s">
        <v>841</v>
      </c>
      <c r="C36" s="780"/>
      <c r="E36" s="780"/>
      <c r="F36" s="780"/>
      <c r="G36" s="780"/>
      <c r="H36" s="375"/>
      <c r="I36" s="375"/>
      <c r="J36" s="375"/>
      <c r="K36" s="375"/>
      <c r="L36" s="375"/>
      <c r="M36" s="375"/>
      <c r="N36" s="375"/>
      <c r="O36" s="9"/>
      <c r="P36" s="9"/>
      <c r="Q36" s="9"/>
      <c r="R36" s="9"/>
      <c r="S36" s="9"/>
      <c r="T36" s="9"/>
      <c r="U36" s="9"/>
      <c r="V36" s="9"/>
      <c r="W36" s="9"/>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7:C13 C16:C24 C27:C28 G7:G11">
      <formula1>0</formula1>
      <formula2>999999999999</formula2>
    </dataValidation>
    <dataValidation type="whole" allowBlank="1" showInputMessage="1" showErrorMessage="1" errorTitle="ERRORE NEL DATO IMMESSO" error="INSERIRE SOLO NUMERI INTERI" sqref="C14 G12:G13 C25:C26 G33 C29:C33">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19.xml><?xml version="1.0" encoding="utf-8"?>
<worksheet xmlns="http://schemas.openxmlformats.org/spreadsheetml/2006/main" xmlns:r="http://schemas.openxmlformats.org/officeDocument/2006/relationships">
  <sheetPr codeName="Foglio37"/>
  <dimension ref="A1:W38"/>
  <sheetViews>
    <sheetView showGridLines="0" zoomScale="80" zoomScaleNormal="80" zoomScalePageLayoutView="0" workbookViewId="0" topLeftCell="A1">
      <selection activeCell="C7" sqref="C7"/>
    </sheetView>
  </sheetViews>
  <sheetFormatPr defaultColWidth="9.33203125" defaultRowHeight="10.5"/>
  <cols>
    <col min="1" max="1" width="65.83203125" style="376" customWidth="1"/>
    <col min="2" max="2" width="10.83203125" style="406" customWidth="1"/>
    <col min="3" max="3" width="20.83203125" style="376" customWidth="1"/>
    <col min="4" max="4" width="3.33203125" style="376" customWidth="1"/>
    <col min="5" max="5" width="65.83203125" style="376" customWidth="1"/>
    <col min="6" max="6" width="10.83203125" style="376" customWidth="1"/>
    <col min="7" max="7" width="20.83203125" style="376" customWidth="1"/>
    <col min="8" max="8" width="50.83203125" style="376" customWidth="1"/>
    <col min="9" max="14" width="9.33203125" style="376" customWidth="1"/>
    <col min="15" max="18" width="9.33203125" style="376" hidden="1" customWidth="1"/>
    <col min="19" max="19" width="2.33203125" style="376" hidden="1" customWidth="1"/>
    <col min="20" max="23" width="9.33203125" style="376" hidden="1" customWidth="1"/>
    <col min="24" max="16384" width="9.33203125" style="376" customWidth="1"/>
  </cols>
  <sheetData>
    <row r="1" spans="1:15" ht="43.5" customHeight="1">
      <c r="A1" s="1139" t="str">
        <f>'t1'!$A$1</f>
        <v>PRESIDENZA DEL CONSIGLIO DEI MINISTRI - anno 2019</v>
      </c>
      <c r="B1" s="1139"/>
      <c r="C1" s="1139"/>
      <c r="D1" s="1139"/>
      <c r="E1" s="1139"/>
      <c r="F1" s="1139"/>
      <c r="G1" s="1139"/>
      <c r="H1" s="968" t="s">
        <v>449</v>
      </c>
      <c r="I1" s="969"/>
      <c r="J1" s="969"/>
      <c r="K1" s="969"/>
      <c r="L1" s="780"/>
      <c r="M1" s="780"/>
      <c r="O1" s="376" t="s">
        <v>111</v>
      </c>
    </row>
    <row r="2" spans="1:13" ht="42" customHeight="1" thickBot="1">
      <c r="A2" s="1140"/>
      <c r="B2" s="1140"/>
      <c r="C2" s="1140"/>
      <c r="D2" s="1140"/>
      <c r="E2" s="948"/>
      <c r="F2" s="948"/>
      <c r="G2" s="948"/>
      <c r="H2" s="969"/>
      <c r="I2" s="969"/>
      <c r="J2" s="969"/>
      <c r="K2" s="969"/>
      <c r="L2" s="969"/>
      <c r="M2" s="780"/>
    </row>
    <row r="3" spans="1:23" s="1144" customFormat="1" ht="25.5" customHeight="1" thickBot="1">
      <c r="A3" s="1167" t="s">
        <v>838</v>
      </c>
      <c r="B3" s="949"/>
      <c r="C3" s="1141"/>
      <c r="D3" s="1142"/>
      <c r="E3" s="1167" t="s">
        <v>839</v>
      </c>
      <c r="F3" s="1143"/>
      <c r="G3" s="950"/>
      <c r="H3" s="951" t="s">
        <v>705</v>
      </c>
      <c r="O3" s="1145"/>
      <c r="P3" s="1145"/>
      <c r="Q3" s="1146"/>
      <c r="R3" s="1147"/>
      <c r="S3" s="1147"/>
      <c r="T3" s="1145"/>
      <c r="U3" s="1145"/>
      <c r="V3" s="1146"/>
      <c r="W3" s="1147"/>
    </row>
    <row r="4" spans="1:17" ht="18" customHeight="1">
      <c r="A4" s="952" t="s">
        <v>132</v>
      </c>
      <c r="B4" s="327" t="s">
        <v>133</v>
      </c>
      <c r="C4" s="327" t="s">
        <v>249</v>
      </c>
      <c r="D4" s="1148"/>
      <c r="E4" s="952" t="s">
        <v>132</v>
      </c>
      <c r="F4" s="799" t="s">
        <v>133</v>
      </c>
      <c r="G4" s="970" t="s">
        <v>249</v>
      </c>
      <c r="H4" s="1393" t="str">
        <f>IF(AND(C36=0,ISBLANK('SICI(1)'!E17),ISBLANK('SICI(1)'!E19),ISBLANK('SICI(1)'!E21)),"OK",IF(AND(C36&lt;&gt;0,ISBLANK('SICI(1)'!E17),ISBLANK('SICI(1)'!E19),ISBLANK('SICI(2)'!E23)),"Attenzione: inserire le voci di costituzione del fondo unicamente in presenza di certificazione dello stesso !!!","OK"))</f>
        <v>OK</v>
      </c>
      <c r="I4" s="1149"/>
      <c r="J4" s="1149"/>
      <c r="K4" s="1149"/>
      <c r="L4" s="1149"/>
      <c r="M4" s="1174"/>
      <c r="N4" s="1150"/>
      <c r="O4" s="1150"/>
      <c r="P4" s="1150"/>
      <c r="Q4" s="1150"/>
    </row>
    <row r="5" spans="1:23" ht="15" customHeight="1">
      <c r="A5" s="953" t="s">
        <v>707</v>
      </c>
      <c r="B5" s="954"/>
      <c r="C5" s="955"/>
      <c r="D5" s="1148"/>
      <c r="E5" s="953" t="str">
        <f>A5</f>
        <v>Fondo retribuzione di posizione e risultato</v>
      </c>
      <c r="F5" s="954"/>
      <c r="G5" s="955"/>
      <c r="H5" s="1394"/>
      <c r="I5" s="1149"/>
      <c r="J5" s="1149"/>
      <c r="K5" s="1149"/>
      <c r="L5" s="1149"/>
      <c r="M5" s="1174"/>
      <c r="N5" s="1150"/>
      <c r="O5" s="956" t="s">
        <v>708</v>
      </c>
      <c r="P5" s="1152"/>
      <c r="Q5" s="1153"/>
      <c r="R5" s="1153"/>
      <c r="S5" s="1147"/>
      <c r="T5" s="956" t="s">
        <v>709</v>
      </c>
      <c r="U5" s="1152"/>
      <c r="V5" s="1153"/>
      <c r="W5" s="1153"/>
    </row>
    <row r="6" spans="1:23" ht="15" customHeight="1">
      <c r="A6" s="1183" t="s">
        <v>710</v>
      </c>
      <c r="B6" s="1184"/>
      <c r="C6" s="1185"/>
      <c r="D6" s="1186"/>
      <c r="E6" s="1187" t="s">
        <v>823</v>
      </c>
      <c r="F6" s="1184"/>
      <c r="G6" s="1185"/>
      <c r="H6" s="1394"/>
      <c r="I6" s="1149"/>
      <c r="J6" s="1149"/>
      <c r="K6" s="1149"/>
      <c r="L6" s="1149"/>
      <c r="M6" s="1174"/>
      <c r="N6" s="1150"/>
      <c r="O6" s="960" t="s">
        <v>711</v>
      </c>
      <c r="P6" s="960" t="s">
        <v>712</v>
      </c>
      <c r="Q6" s="960" t="s">
        <v>713</v>
      </c>
      <c r="R6" s="960" t="s">
        <v>714</v>
      </c>
      <c r="S6" s="1147"/>
      <c r="T6" s="960" t="s">
        <v>711</v>
      </c>
      <c r="U6" s="960" t="s">
        <v>712</v>
      </c>
      <c r="V6" s="960" t="s">
        <v>713</v>
      </c>
      <c r="W6" s="960" t="s">
        <v>714</v>
      </c>
    </row>
    <row r="7" spans="1:23" ht="15" customHeight="1">
      <c r="A7" s="158" t="s">
        <v>876</v>
      </c>
      <c r="B7" s="799" t="s">
        <v>451</v>
      </c>
      <c r="C7" s="1154"/>
      <c r="D7" s="1155"/>
      <c r="E7" s="1240" t="s">
        <v>897</v>
      </c>
      <c r="F7" s="799" t="s">
        <v>467</v>
      </c>
      <c r="G7" s="1158"/>
      <c r="H7" s="1394"/>
      <c r="I7" s="1149"/>
      <c r="J7" s="1149"/>
      <c r="K7" s="1149"/>
      <c r="L7" s="1149"/>
      <c r="M7" s="1174"/>
      <c r="N7" s="1150"/>
      <c r="O7" s="796">
        <v>44</v>
      </c>
      <c r="P7" s="796">
        <v>7</v>
      </c>
      <c r="Q7" s="796" t="str">
        <f>B7</f>
        <v>F76G</v>
      </c>
      <c r="R7" s="796">
        <f>IF(ISNUMBER(C7),ROUND(C7,0),"")</f>
      </c>
      <c r="S7" s="9"/>
      <c r="T7" s="796">
        <v>44</v>
      </c>
      <c r="U7" s="796">
        <v>61</v>
      </c>
      <c r="V7" s="796" t="str">
        <f>F7</f>
        <v>U508</v>
      </c>
      <c r="W7" s="796">
        <f>IF(ISNUMBER(G7),ROUND(G7,0),"")</f>
      </c>
    </row>
    <row r="8" spans="1:23" ht="15" customHeight="1">
      <c r="A8" s="158" t="s">
        <v>902</v>
      </c>
      <c r="B8" s="799" t="s">
        <v>472</v>
      </c>
      <c r="C8" s="1154"/>
      <c r="D8" s="1155"/>
      <c r="E8" s="1240" t="s">
        <v>898</v>
      </c>
      <c r="F8" s="799" t="s">
        <v>468</v>
      </c>
      <c r="G8" s="1175"/>
      <c r="H8" s="1394"/>
      <c r="I8" s="1149"/>
      <c r="J8" s="1149"/>
      <c r="K8" s="1149"/>
      <c r="L8" s="1149"/>
      <c r="M8" s="1174"/>
      <c r="N8" s="1150"/>
      <c r="O8" s="796">
        <v>44</v>
      </c>
      <c r="P8" s="796">
        <v>7</v>
      </c>
      <c r="Q8" s="796" t="str">
        <f aca="true" t="shared" si="0" ref="Q8:Q13">B8</f>
        <v>F17A</v>
      </c>
      <c r="R8" s="796">
        <f aca="true" t="shared" si="1" ref="R8:R13">IF(ISNUMBER(C8),ROUND(C8,0),"")</f>
      </c>
      <c r="S8" s="9"/>
      <c r="T8" s="796">
        <v>44</v>
      </c>
      <c r="U8" s="796">
        <v>61</v>
      </c>
      <c r="V8" s="796" t="str">
        <f>F8</f>
        <v>U509</v>
      </c>
      <c r="W8" s="796">
        <f>IF(ISNUMBER(G8),ROUND(G8,0),"")</f>
      </c>
    </row>
    <row r="9" spans="1:23" ht="15" customHeight="1" thickBot="1">
      <c r="A9" s="158" t="s">
        <v>903</v>
      </c>
      <c r="B9" s="799" t="s">
        <v>473</v>
      </c>
      <c r="C9" s="1154"/>
      <c r="D9" s="1155"/>
      <c r="E9" s="1240" t="s">
        <v>899</v>
      </c>
      <c r="F9" s="799" t="s">
        <v>470</v>
      </c>
      <c r="G9" s="1175"/>
      <c r="H9" s="1395"/>
      <c r="I9" s="1149"/>
      <c r="J9" s="1149"/>
      <c r="K9" s="1149"/>
      <c r="L9" s="1149"/>
      <c r="M9" s="1174"/>
      <c r="N9" s="1150"/>
      <c r="O9" s="796">
        <v>44</v>
      </c>
      <c r="P9" s="796">
        <v>7</v>
      </c>
      <c r="Q9" s="796" t="str">
        <f t="shared" si="0"/>
        <v>F49H</v>
      </c>
      <c r="R9" s="796">
        <f t="shared" si="1"/>
      </c>
      <c r="S9" s="9"/>
      <c r="T9" s="796">
        <v>44</v>
      </c>
      <c r="U9" s="796">
        <v>61</v>
      </c>
      <c r="V9" s="796" t="str">
        <f>F9</f>
        <v>U449</v>
      </c>
      <c r="W9" s="796">
        <f>IF(ISNUMBER(G9),ROUND(G9,0),"")</f>
      </c>
    </row>
    <row r="10" spans="1:23" ht="15" customHeight="1" thickBot="1">
      <c r="A10" s="158" t="s">
        <v>904</v>
      </c>
      <c r="B10" s="799" t="s">
        <v>474</v>
      </c>
      <c r="C10" s="1154"/>
      <c r="D10" s="1155"/>
      <c r="E10" s="158" t="s">
        <v>900</v>
      </c>
      <c r="F10" s="799" t="s">
        <v>833</v>
      </c>
      <c r="G10" s="1175"/>
      <c r="H10" s="961" t="s">
        <v>715</v>
      </c>
      <c r="I10" s="1149"/>
      <c r="J10" s="1149"/>
      <c r="K10" s="1149"/>
      <c r="L10" s="1149"/>
      <c r="M10" s="1174"/>
      <c r="N10" s="1150"/>
      <c r="O10" s="796">
        <v>44</v>
      </c>
      <c r="P10" s="796">
        <v>7</v>
      </c>
      <c r="Q10" s="796" t="str">
        <f t="shared" si="0"/>
        <v>F86G</v>
      </c>
      <c r="R10" s="796">
        <f t="shared" si="1"/>
      </c>
      <c r="S10" s="9"/>
      <c r="T10" s="796">
        <v>44</v>
      </c>
      <c r="U10" s="796">
        <v>61</v>
      </c>
      <c r="V10" s="796" t="str">
        <f>F10</f>
        <v>U02I</v>
      </c>
      <c r="W10" s="796">
        <f>IF(ISNUMBER(G10),ROUND(G10,0),"")</f>
      </c>
    </row>
    <row r="11" spans="1:23" ht="15" customHeight="1">
      <c r="A11" s="158" t="s">
        <v>905</v>
      </c>
      <c r="B11" s="799" t="s">
        <v>475</v>
      </c>
      <c r="C11" s="1154"/>
      <c r="D11" s="1155"/>
      <c r="E11" s="1241" t="s">
        <v>901</v>
      </c>
      <c r="F11" s="799" t="s">
        <v>471</v>
      </c>
      <c r="G11" s="1176"/>
      <c r="H11" s="1393" t="str">
        <f>IF(OR(AND(C36=0,G36=0),ROUND(C36,0)&lt;&gt;ROUND(G36,0)),"OK","Attenzione: le risorse del fondo coincidono esattamente con i relativi impeghi, è necessario giustificare")</f>
        <v>OK</v>
      </c>
      <c r="I11" s="1149"/>
      <c r="J11" s="1149"/>
      <c r="K11" s="1149"/>
      <c r="L11" s="1149"/>
      <c r="M11" s="1174"/>
      <c r="N11" s="1150"/>
      <c r="O11" s="796">
        <v>44</v>
      </c>
      <c r="P11" s="796">
        <v>7</v>
      </c>
      <c r="Q11" s="796" t="str">
        <f t="shared" si="0"/>
        <v>F89C</v>
      </c>
      <c r="R11" s="796">
        <f t="shared" si="1"/>
      </c>
      <c r="S11" s="9"/>
      <c r="T11" s="796">
        <v>44</v>
      </c>
      <c r="U11" s="796">
        <v>61</v>
      </c>
      <c r="V11" s="796" t="str">
        <f>F11</f>
        <v>U998</v>
      </c>
      <c r="W11" s="796">
        <f>IF(ISNUMBER(G11),ROUND(G11,0),"")</f>
      </c>
    </row>
    <row r="12" spans="1:23" ht="15" customHeight="1" thickBot="1">
      <c r="A12" s="158" t="s">
        <v>906</v>
      </c>
      <c r="B12" s="799" t="s">
        <v>476</v>
      </c>
      <c r="C12" s="1154"/>
      <c r="D12" s="1155"/>
      <c r="E12" s="1242" t="s">
        <v>824</v>
      </c>
      <c r="F12" s="1204"/>
      <c r="G12" s="1169">
        <f>SUM(G7:G11)</f>
        <v>0</v>
      </c>
      <c r="H12" s="1394"/>
      <c r="I12" s="1149"/>
      <c r="J12" s="1149"/>
      <c r="K12" s="1149"/>
      <c r="L12" s="1149"/>
      <c r="M12" s="1174"/>
      <c r="N12" s="1150"/>
      <c r="O12" s="796">
        <v>44</v>
      </c>
      <c r="P12" s="796">
        <v>7</v>
      </c>
      <c r="Q12" s="796" t="str">
        <f t="shared" si="0"/>
        <v>F25E</v>
      </c>
      <c r="R12" s="796">
        <f t="shared" si="1"/>
      </c>
      <c r="S12" s="9"/>
      <c r="T12" s="9" t="s">
        <v>607</v>
      </c>
      <c r="U12" s="963"/>
      <c r="V12" s="9"/>
      <c r="W12" s="9"/>
    </row>
    <row r="13" spans="1:23" ht="15" customHeight="1" thickBot="1">
      <c r="A13" s="158" t="s">
        <v>882</v>
      </c>
      <c r="B13" s="799" t="s">
        <v>457</v>
      </c>
      <c r="C13" s="1154"/>
      <c r="D13" s="1155"/>
      <c r="E13" s="1198" t="s">
        <v>643</v>
      </c>
      <c r="F13" s="1205"/>
      <c r="G13" s="814">
        <f>G12</f>
        <v>0</v>
      </c>
      <c r="H13" s="1394"/>
      <c r="I13" s="1149"/>
      <c r="J13" s="1149"/>
      <c r="K13" s="1149"/>
      <c r="L13" s="1149"/>
      <c r="M13" s="1174"/>
      <c r="N13" s="1150"/>
      <c r="O13" s="796">
        <v>44</v>
      </c>
      <c r="P13" s="796">
        <v>7</v>
      </c>
      <c r="Q13" s="796" t="str">
        <f t="shared" si="0"/>
        <v>F998</v>
      </c>
      <c r="R13" s="796">
        <f t="shared" si="1"/>
      </c>
      <c r="S13" s="9"/>
      <c r="T13" s="796"/>
      <c r="U13" s="796"/>
      <c r="V13" s="796"/>
      <c r="W13" s="796"/>
    </row>
    <row r="14" spans="1:23" ht="15" customHeight="1" thickBot="1">
      <c r="A14" s="1188" t="s">
        <v>371</v>
      </c>
      <c r="B14" s="1204"/>
      <c r="C14" s="1169">
        <f>SUM(C7:C13)</f>
        <v>0</v>
      </c>
      <c r="D14" s="1155"/>
      <c r="E14" s="1160"/>
      <c r="F14" s="969"/>
      <c r="G14" s="1162"/>
      <c r="H14" s="1394"/>
      <c r="I14" s="1149"/>
      <c r="J14" s="1149"/>
      <c r="K14" s="1149"/>
      <c r="L14" s="1149"/>
      <c r="M14" s="1174"/>
      <c r="N14" s="1150"/>
      <c r="O14" s="796"/>
      <c r="P14" s="796"/>
      <c r="Q14" s="796"/>
      <c r="R14" s="796"/>
      <c r="S14" s="9"/>
      <c r="T14" s="796"/>
      <c r="U14" s="796"/>
      <c r="V14" s="796"/>
      <c r="W14" s="796"/>
    </row>
    <row r="15" spans="1:23" ht="15" customHeight="1">
      <c r="A15" s="1190" t="s">
        <v>372</v>
      </c>
      <c r="B15" s="1191"/>
      <c r="C15" s="1192"/>
      <c r="D15" s="1155"/>
      <c r="E15" s="1177"/>
      <c r="F15" s="969"/>
      <c r="G15" s="1162"/>
      <c r="H15" s="1394"/>
      <c r="I15" s="1149"/>
      <c r="J15" s="1149"/>
      <c r="K15" s="1149"/>
      <c r="L15" s="1149"/>
      <c r="M15" s="1174"/>
      <c r="N15" s="1150"/>
      <c r="O15" s="964"/>
      <c r="P15" s="964"/>
      <c r="Q15" s="796"/>
      <c r="R15" s="796"/>
      <c r="S15" s="9"/>
      <c r="U15" s="9"/>
      <c r="V15" s="9"/>
      <c r="W15" s="9"/>
    </row>
    <row r="16" spans="1:23" ht="15" customHeight="1" thickBot="1">
      <c r="A16" s="965" t="s">
        <v>883</v>
      </c>
      <c r="B16" s="799" t="s">
        <v>458</v>
      </c>
      <c r="C16" s="1154"/>
      <c r="D16" s="1155"/>
      <c r="E16" s="1160"/>
      <c r="F16" s="969"/>
      <c r="G16" s="1162"/>
      <c r="H16" s="1395"/>
      <c r="I16" s="1149"/>
      <c r="J16" s="1149"/>
      <c r="K16" s="1149"/>
      <c r="L16" s="1149"/>
      <c r="M16" s="1174"/>
      <c r="N16" s="1150"/>
      <c r="O16" s="796">
        <v>44</v>
      </c>
      <c r="P16" s="796">
        <v>9</v>
      </c>
      <c r="Q16" s="796" t="str">
        <f>B16</f>
        <v>F50H</v>
      </c>
      <c r="R16" s="796">
        <f>IF(ISNUMBER(C16),ROUND(C16,0),"")</f>
      </c>
      <c r="S16" s="9"/>
      <c r="T16" s="9"/>
      <c r="U16" s="9"/>
      <c r="V16" s="9"/>
      <c r="W16" s="9"/>
    </row>
    <row r="17" spans="1:23" ht="15" customHeight="1" thickBot="1">
      <c r="A17" s="965" t="s">
        <v>884</v>
      </c>
      <c r="B17" s="799" t="s">
        <v>459</v>
      </c>
      <c r="C17" s="1154"/>
      <c r="D17" s="1155"/>
      <c r="E17" s="1160"/>
      <c r="F17" s="969"/>
      <c r="G17" s="1162"/>
      <c r="H17" s="961" t="s">
        <v>825</v>
      </c>
      <c r="I17" s="1149"/>
      <c r="J17" s="1149"/>
      <c r="K17" s="1149"/>
      <c r="L17" s="1149"/>
      <c r="M17" s="1174"/>
      <c r="N17" s="1150"/>
      <c r="O17" s="796">
        <v>44</v>
      </c>
      <c r="P17" s="796">
        <v>9</v>
      </c>
      <c r="Q17" s="796" t="str">
        <f aca="true" t="shared" si="2" ref="Q17:Q26">B17</f>
        <v>F51H</v>
      </c>
      <c r="R17" s="796">
        <f aca="true" t="shared" si="3" ref="R17:R26">IF(ISNUMBER(C17),ROUND(C17,0),"")</f>
      </c>
      <c r="S17" s="9"/>
      <c r="T17" s="9"/>
      <c r="U17" s="9"/>
      <c r="V17" s="9"/>
      <c r="W17" s="9"/>
    </row>
    <row r="18" spans="1:23" ht="15" customHeight="1">
      <c r="A18" s="158" t="s">
        <v>907</v>
      </c>
      <c r="B18" s="799" t="s">
        <v>477</v>
      </c>
      <c r="C18" s="1154"/>
      <c r="D18" s="1155"/>
      <c r="E18" s="1160"/>
      <c r="F18" s="969"/>
      <c r="G18" s="1162"/>
      <c r="H18" s="1393" t="str">
        <f>IF(C36=0,"OK",IF(AND(C13/C36&lt;0.1,C25/C36&lt;0.1),"OK","Attenzione: la voce altre risorse fisse e/o la voce altre risorse variabili risulta maggiore del 10% del fondo, è necessario giustificare"))</f>
        <v>OK</v>
      </c>
      <c r="I18" s="1149"/>
      <c r="J18" s="1149"/>
      <c r="K18" s="1149"/>
      <c r="L18" s="1149"/>
      <c r="M18" s="1174"/>
      <c r="N18" s="1150"/>
      <c r="O18" s="796">
        <v>44</v>
      </c>
      <c r="P18" s="796">
        <v>9</v>
      </c>
      <c r="Q18" s="796" t="str">
        <f t="shared" si="2"/>
        <v>F92C</v>
      </c>
      <c r="R18" s="796">
        <f t="shared" si="3"/>
      </c>
      <c r="S18" s="9"/>
      <c r="T18" s="9"/>
      <c r="U18" s="9"/>
      <c r="V18" s="9"/>
      <c r="W18" s="9"/>
    </row>
    <row r="19" spans="1:23" ht="15" customHeight="1">
      <c r="A19" s="158" t="s">
        <v>908</v>
      </c>
      <c r="B19" s="799" t="s">
        <v>478</v>
      </c>
      <c r="C19" s="1154"/>
      <c r="D19" s="1155"/>
      <c r="E19" s="1160"/>
      <c r="F19" s="969"/>
      <c r="G19" s="1162"/>
      <c r="H19" s="1394"/>
      <c r="I19" s="966"/>
      <c r="J19" s="966"/>
      <c r="K19" s="966"/>
      <c r="L19" s="966"/>
      <c r="M19" s="1174"/>
      <c r="N19" s="1150"/>
      <c r="O19" s="796">
        <v>44</v>
      </c>
      <c r="P19" s="796">
        <v>9</v>
      </c>
      <c r="Q19" s="796" t="str">
        <f t="shared" si="2"/>
        <v>F93C</v>
      </c>
      <c r="R19" s="796">
        <f t="shared" si="3"/>
      </c>
      <c r="S19" s="9"/>
      <c r="T19" s="9"/>
      <c r="U19" s="9"/>
      <c r="V19" s="9"/>
      <c r="W19" s="9"/>
    </row>
    <row r="20" spans="1:23" ht="15" customHeight="1">
      <c r="A20" s="158" t="s">
        <v>909</v>
      </c>
      <c r="B20" s="799" t="s">
        <v>479</v>
      </c>
      <c r="C20" s="1154"/>
      <c r="D20" s="1155"/>
      <c r="E20" s="1160"/>
      <c r="F20" s="969"/>
      <c r="G20" s="1162"/>
      <c r="H20" s="1394"/>
      <c r="I20" s="966"/>
      <c r="J20" s="966"/>
      <c r="K20" s="966"/>
      <c r="L20" s="966"/>
      <c r="M20" s="1174"/>
      <c r="N20" s="1150"/>
      <c r="O20" s="796">
        <v>44</v>
      </c>
      <c r="P20" s="796">
        <v>9</v>
      </c>
      <c r="Q20" s="796" t="str">
        <f t="shared" si="2"/>
        <v>F94C</v>
      </c>
      <c r="R20" s="796">
        <f t="shared" si="3"/>
      </c>
      <c r="S20" s="9"/>
      <c r="T20" s="9"/>
      <c r="U20" s="9"/>
      <c r="V20" s="9"/>
      <c r="W20" s="9"/>
    </row>
    <row r="21" spans="1:23" ht="15" customHeight="1">
      <c r="A21" s="158" t="s">
        <v>910</v>
      </c>
      <c r="B21" s="799" t="s">
        <v>480</v>
      </c>
      <c r="C21" s="1154"/>
      <c r="D21" s="1155"/>
      <c r="E21" s="1160"/>
      <c r="F21" s="969"/>
      <c r="G21" s="1162"/>
      <c r="H21" s="1394"/>
      <c r="I21" s="1149"/>
      <c r="J21" s="1149"/>
      <c r="K21" s="1149"/>
      <c r="L21" s="1149"/>
      <c r="M21" s="969"/>
      <c r="N21" s="375"/>
      <c r="O21" s="796">
        <v>44</v>
      </c>
      <c r="P21" s="796">
        <v>9</v>
      </c>
      <c r="Q21" s="796" t="str">
        <f t="shared" si="2"/>
        <v>F91C</v>
      </c>
      <c r="R21" s="796">
        <f t="shared" si="3"/>
      </c>
      <c r="S21" s="9"/>
      <c r="T21" s="9"/>
      <c r="U21" s="9"/>
      <c r="V21" s="9"/>
      <c r="W21" s="9"/>
    </row>
    <row r="22" spans="1:23" ht="15" customHeight="1">
      <c r="A22" s="158" t="s">
        <v>911</v>
      </c>
      <c r="B22" s="799" t="s">
        <v>481</v>
      </c>
      <c r="C22" s="1154"/>
      <c r="D22" s="1155"/>
      <c r="E22" s="1160"/>
      <c r="F22" s="969"/>
      <c r="G22" s="1162"/>
      <c r="H22" s="1394"/>
      <c r="I22" s="1149"/>
      <c r="J22" s="1149"/>
      <c r="K22" s="1149"/>
      <c r="L22" s="1149"/>
      <c r="M22" s="969"/>
      <c r="N22" s="375"/>
      <c r="O22" s="796">
        <v>44</v>
      </c>
      <c r="P22" s="796">
        <v>9</v>
      </c>
      <c r="Q22" s="796" t="str">
        <f t="shared" si="2"/>
        <v>F26E</v>
      </c>
      <c r="R22" s="796">
        <f t="shared" si="3"/>
      </c>
      <c r="S22" s="9"/>
      <c r="T22" s="9"/>
      <c r="U22" s="9"/>
      <c r="V22" s="9"/>
      <c r="W22" s="9"/>
    </row>
    <row r="23" spans="1:23" ht="15" customHeight="1" thickBot="1">
      <c r="A23" s="158" t="s">
        <v>912</v>
      </c>
      <c r="B23" s="799" t="s">
        <v>482</v>
      </c>
      <c r="C23" s="1154"/>
      <c r="D23" s="1155"/>
      <c r="E23" s="1160"/>
      <c r="F23" s="969"/>
      <c r="G23" s="1162"/>
      <c r="H23" s="1395"/>
      <c r="I23" s="1149"/>
      <c r="J23" s="1149"/>
      <c r="K23" s="1149"/>
      <c r="L23" s="1149"/>
      <c r="M23" s="969"/>
      <c r="N23" s="375"/>
      <c r="O23" s="796">
        <v>44</v>
      </c>
      <c r="P23" s="796">
        <v>9</v>
      </c>
      <c r="Q23" s="796" t="str">
        <f t="shared" si="2"/>
        <v>F27E</v>
      </c>
      <c r="R23" s="796">
        <f t="shared" si="3"/>
      </c>
      <c r="S23" s="9"/>
      <c r="T23" s="9"/>
      <c r="U23" s="9"/>
      <c r="V23" s="9"/>
      <c r="W23" s="9"/>
    </row>
    <row r="24" spans="1:23" ht="15" customHeight="1">
      <c r="A24" s="965" t="s">
        <v>913</v>
      </c>
      <c r="B24" s="799" t="s">
        <v>644</v>
      </c>
      <c r="C24" s="1154"/>
      <c r="D24" s="1155"/>
      <c r="E24" s="1160"/>
      <c r="F24" s="969"/>
      <c r="G24" s="1162"/>
      <c r="H24" s="1178"/>
      <c r="I24" s="1149"/>
      <c r="J24" s="1149"/>
      <c r="K24" s="1149"/>
      <c r="L24" s="1149"/>
      <c r="M24" s="969"/>
      <c r="N24" s="375"/>
      <c r="O24" s="796">
        <v>44</v>
      </c>
      <c r="P24" s="796">
        <v>9</v>
      </c>
      <c r="Q24" s="796" t="str">
        <f t="shared" si="2"/>
        <v>F96H</v>
      </c>
      <c r="R24" s="796">
        <f t="shared" si="3"/>
      </c>
      <c r="S24" s="9"/>
      <c r="T24" s="9"/>
      <c r="U24" s="9"/>
      <c r="V24" s="9"/>
      <c r="W24" s="9"/>
    </row>
    <row r="25" spans="1:23" ht="15" customHeight="1">
      <c r="A25" s="158" t="s">
        <v>890</v>
      </c>
      <c r="B25" s="799" t="s">
        <v>465</v>
      </c>
      <c r="C25" s="1154"/>
      <c r="D25" s="1155"/>
      <c r="E25" s="1160"/>
      <c r="F25" s="969"/>
      <c r="G25" s="1162"/>
      <c r="H25" s="1178"/>
      <c r="I25" s="1149"/>
      <c r="J25" s="1149"/>
      <c r="K25" s="1149"/>
      <c r="L25" s="1149"/>
      <c r="M25" s="969"/>
      <c r="N25" s="375"/>
      <c r="O25" s="796">
        <v>44</v>
      </c>
      <c r="P25" s="796">
        <v>9</v>
      </c>
      <c r="Q25" s="796" t="str">
        <f t="shared" si="2"/>
        <v>F995</v>
      </c>
      <c r="R25" s="796">
        <f t="shared" si="3"/>
      </c>
      <c r="S25" s="9"/>
      <c r="T25" s="9"/>
      <c r="U25" s="9"/>
      <c r="V25" s="9"/>
      <c r="W25" s="9"/>
    </row>
    <row r="26" spans="1:23" ht="15" customHeight="1">
      <c r="A26" s="158" t="s">
        <v>891</v>
      </c>
      <c r="B26" s="799" t="s">
        <v>466</v>
      </c>
      <c r="C26" s="1154"/>
      <c r="D26" s="1155"/>
      <c r="E26" s="1160"/>
      <c r="F26" s="969"/>
      <c r="G26" s="1162"/>
      <c r="H26" s="1178"/>
      <c r="I26" s="1149"/>
      <c r="J26" s="1149"/>
      <c r="K26" s="1149"/>
      <c r="L26" s="1149"/>
      <c r="M26" s="969"/>
      <c r="N26" s="375"/>
      <c r="O26" s="796">
        <v>44</v>
      </c>
      <c r="P26" s="796">
        <v>9</v>
      </c>
      <c r="Q26" s="796" t="str">
        <f t="shared" si="2"/>
        <v>F999</v>
      </c>
      <c r="R26" s="796">
        <f t="shared" si="3"/>
      </c>
      <c r="S26" s="9"/>
      <c r="T26" s="9"/>
      <c r="U26" s="9"/>
      <c r="V26" s="9"/>
      <c r="W26" s="9"/>
    </row>
    <row r="27" spans="1:23" ht="15" customHeight="1" thickBot="1">
      <c r="A27" s="1188" t="s">
        <v>373</v>
      </c>
      <c r="B27" s="1204"/>
      <c r="C27" s="1169">
        <f>SUM(C16:C26)</f>
        <v>0</v>
      </c>
      <c r="D27" s="1155"/>
      <c r="E27" s="1160"/>
      <c r="F27" s="969"/>
      <c r="G27" s="1162"/>
      <c r="H27" s="1178"/>
      <c r="I27" s="1149"/>
      <c r="J27" s="1149"/>
      <c r="K27" s="1149"/>
      <c r="L27" s="1149"/>
      <c r="M27" s="969"/>
      <c r="N27" s="375"/>
      <c r="O27" s="796"/>
      <c r="P27" s="796"/>
      <c r="Q27" s="796"/>
      <c r="R27" s="796"/>
      <c r="S27" s="9"/>
      <c r="T27" s="9"/>
      <c r="U27" s="9"/>
      <c r="V27" s="9"/>
      <c r="W27" s="9"/>
    </row>
    <row r="28" spans="1:23" ht="15" customHeight="1">
      <c r="A28" s="1193" t="s">
        <v>816</v>
      </c>
      <c r="B28" s="1194"/>
      <c r="C28" s="1195"/>
      <c r="D28" s="1155"/>
      <c r="E28" s="1160"/>
      <c r="F28" s="969"/>
      <c r="G28" s="1162"/>
      <c r="H28" s="1178"/>
      <c r="I28" s="1149"/>
      <c r="J28" s="1149"/>
      <c r="K28" s="1149"/>
      <c r="L28" s="1149"/>
      <c r="M28" s="969"/>
      <c r="N28" s="375"/>
      <c r="O28" s="796"/>
      <c r="P28" s="796"/>
      <c r="Q28" s="796"/>
      <c r="R28" s="796"/>
      <c r="S28" s="9"/>
      <c r="T28" s="9"/>
      <c r="U28" s="9"/>
      <c r="V28" s="9"/>
      <c r="W28" s="9"/>
    </row>
    <row r="29" spans="1:23" ht="15" customHeight="1">
      <c r="A29" s="1239" t="s">
        <v>892</v>
      </c>
      <c r="B29" s="1127" t="s">
        <v>817</v>
      </c>
      <c r="C29" s="1164"/>
      <c r="D29" s="1155"/>
      <c r="E29" s="1160"/>
      <c r="F29" s="969"/>
      <c r="G29" s="1162"/>
      <c r="H29" s="1178"/>
      <c r="I29" s="1149"/>
      <c r="J29" s="1149"/>
      <c r="K29" s="1149"/>
      <c r="L29" s="1149"/>
      <c r="M29" s="969"/>
      <c r="N29" s="375"/>
      <c r="O29" s="796">
        <v>44</v>
      </c>
      <c r="P29" s="796">
        <v>81</v>
      </c>
      <c r="Q29" s="796" t="str">
        <f>B29</f>
        <v>F02P</v>
      </c>
      <c r="R29" s="796">
        <f>IF(ISNUMBER(C29),ROUND(C29,0),"")</f>
      </c>
      <c r="S29" s="9"/>
      <c r="T29" s="9"/>
      <c r="U29" s="9"/>
      <c r="V29" s="9"/>
      <c r="W29" s="9"/>
    </row>
    <row r="30" spans="1:23" ht="15" customHeight="1">
      <c r="A30" s="1239" t="s">
        <v>893</v>
      </c>
      <c r="B30" s="1127" t="s">
        <v>671</v>
      </c>
      <c r="C30" s="1164"/>
      <c r="D30" s="1155"/>
      <c r="E30" s="1160"/>
      <c r="F30" s="969"/>
      <c r="G30" s="1162"/>
      <c r="H30" s="1178"/>
      <c r="I30" s="1149"/>
      <c r="J30" s="1149"/>
      <c r="K30" s="1149"/>
      <c r="L30" s="1149"/>
      <c r="M30" s="969"/>
      <c r="N30" s="375"/>
      <c r="O30" s="796">
        <v>44</v>
      </c>
      <c r="P30" s="796">
        <v>81</v>
      </c>
      <c r="Q30" s="796" t="str">
        <f>B30</f>
        <v>F27I</v>
      </c>
      <c r="R30" s="796">
        <f>IF(ISNUMBER(C30),ROUND(C30,0),"")</f>
      </c>
      <c r="S30" s="9"/>
      <c r="T30" s="9"/>
      <c r="U30" s="9"/>
      <c r="V30" s="9"/>
      <c r="W30" s="9"/>
    </row>
    <row r="31" spans="1:23" ht="15" customHeight="1">
      <c r="A31" s="1239" t="s">
        <v>894</v>
      </c>
      <c r="B31" s="1127" t="s">
        <v>818</v>
      </c>
      <c r="C31" s="1164"/>
      <c r="D31" s="1155"/>
      <c r="E31" s="1160"/>
      <c r="F31" s="969"/>
      <c r="G31" s="1162"/>
      <c r="H31" s="1178"/>
      <c r="I31" s="1149"/>
      <c r="J31" s="1149"/>
      <c r="K31" s="1149"/>
      <c r="L31" s="1149"/>
      <c r="M31" s="969"/>
      <c r="N31" s="375"/>
      <c r="O31" s="796">
        <v>44</v>
      </c>
      <c r="P31" s="796">
        <v>81</v>
      </c>
      <c r="Q31" s="796" t="str">
        <f>B31</f>
        <v>F00P</v>
      </c>
      <c r="R31" s="796">
        <f>IF(ISNUMBER(C31),ROUND(C31,0),"")</f>
      </c>
      <c r="S31" s="9"/>
      <c r="T31" s="9"/>
      <c r="U31" s="9"/>
      <c r="V31" s="9"/>
      <c r="W31" s="9"/>
    </row>
    <row r="32" spans="1:23" ht="15" customHeight="1">
      <c r="A32" s="1239" t="s">
        <v>895</v>
      </c>
      <c r="B32" s="1170" t="s">
        <v>840</v>
      </c>
      <c r="C32" s="1164"/>
      <c r="D32" s="1155"/>
      <c r="E32" s="1160"/>
      <c r="F32" s="969"/>
      <c r="G32" s="1162"/>
      <c r="H32" s="1178"/>
      <c r="I32" s="1149"/>
      <c r="J32" s="1149"/>
      <c r="K32" s="1149"/>
      <c r="L32" s="1149"/>
      <c r="M32" s="969"/>
      <c r="N32" s="375"/>
      <c r="O32" s="796">
        <v>44</v>
      </c>
      <c r="P32" s="796">
        <v>81</v>
      </c>
      <c r="Q32" s="796" t="str">
        <f>B32</f>
        <v>F01S</v>
      </c>
      <c r="R32" s="796">
        <f>IF(ISNUMBER(C32),ROUND(C32,0),"")</f>
      </c>
      <c r="S32" s="9"/>
      <c r="T32" s="9"/>
      <c r="U32" s="9"/>
      <c r="V32" s="9"/>
      <c r="W32" s="9"/>
    </row>
    <row r="33" spans="1:23" ht="15" customHeight="1">
      <c r="A33" s="1239" t="s">
        <v>896</v>
      </c>
      <c r="B33" s="1127" t="s">
        <v>819</v>
      </c>
      <c r="C33" s="1164"/>
      <c r="D33" s="1155"/>
      <c r="E33" s="1160"/>
      <c r="F33" s="969"/>
      <c r="G33" s="1162"/>
      <c r="H33" s="1178"/>
      <c r="I33" s="1149"/>
      <c r="J33" s="1149"/>
      <c r="K33" s="1149"/>
      <c r="L33" s="1149"/>
      <c r="M33" s="969"/>
      <c r="N33" s="375"/>
      <c r="O33" s="796">
        <v>44</v>
      </c>
      <c r="P33" s="796">
        <v>81</v>
      </c>
      <c r="Q33" s="796" t="str">
        <f>B33</f>
        <v>F01P</v>
      </c>
      <c r="R33" s="796">
        <f>IF(ISNUMBER(C33),ROUND(C33,0),"")</f>
      </c>
      <c r="S33" s="9"/>
      <c r="T33" s="9"/>
      <c r="U33" s="9"/>
      <c r="V33" s="9"/>
      <c r="W33" s="9"/>
    </row>
    <row r="34" spans="1:23" ht="15" customHeight="1" thickBot="1">
      <c r="A34" s="1196" t="s">
        <v>820</v>
      </c>
      <c r="B34" s="1197"/>
      <c r="C34" s="1171">
        <f>SUM(C29:C33)</f>
        <v>0</v>
      </c>
      <c r="D34" s="1155"/>
      <c r="E34" s="1160"/>
      <c r="F34" s="969"/>
      <c r="G34" s="1162"/>
      <c r="H34" s="1178"/>
      <c r="I34" s="1149"/>
      <c r="J34" s="1149"/>
      <c r="K34" s="1149"/>
      <c r="L34" s="1149"/>
      <c r="M34" s="969"/>
      <c r="N34" s="375"/>
      <c r="O34" s="9" t="s">
        <v>607</v>
      </c>
      <c r="P34" s="796"/>
      <c r="Q34" s="796"/>
      <c r="R34" s="796"/>
      <c r="S34" s="9"/>
      <c r="T34" s="9"/>
      <c r="U34" s="9"/>
      <c r="V34" s="9"/>
      <c r="W34" s="9"/>
    </row>
    <row r="35" spans="1:23" ht="15" customHeight="1" thickBot="1">
      <c r="A35" s="1198" t="s">
        <v>643</v>
      </c>
      <c r="B35" s="1199"/>
      <c r="C35" s="814">
        <f>C14+C27-C34</f>
        <v>0</v>
      </c>
      <c r="D35" s="1155"/>
      <c r="E35" s="910"/>
      <c r="F35" s="800"/>
      <c r="G35" s="1165"/>
      <c r="H35" s="1149"/>
      <c r="I35" s="1149"/>
      <c r="J35" s="1149"/>
      <c r="K35" s="1149"/>
      <c r="L35" s="1149"/>
      <c r="M35" s="969"/>
      <c r="N35" s="375"/>
      <c r="O35" s="796"/>
      <c r="P35" s="796"/>
      <c r="Q35" s="796"/>
      <c r="R35" s="796"/>
      <c r="S35" s="9"/>
      <c r="T35" s="9"/>
      <c r="U35" s="9"/>
      <c r="V35" s="9"/>
      <c r="W35" s="9"/>
    </row>
    <row r="36" spans="1:23" ht="15" customHeight="1" thickBot="1">
      <c r="A36" s="1200" t="s">
        <v>821</v>
      </c>
      <c r="B36" s="1201"/>
      <c r="C36" s="1172">
        <f>C35</f>
        <v>0</v>
      </c>
      <c r="D36" s="1155"/>
      <c r="E36" s="1200" t="s">
        <v>822</v>
      </c>
      <c r="F36" s="1203"/>
      <c r="G36" s="1172">
        <f>G13</f>
        <v>0</v>
      </c>
      <c r="H36" s="969"/>
      <c r="I36" s="969"/>
      <c r="J36" s="969"/>
      <c r="K36" s="969"/>
      <c r="L36" s="969"/>
      <c r="M36" s="969"/>
      <c r="N36" s="375"/>
      <c r="P36" s="9"/>
      <c r="Q36" s="9"/>
      <c r="R36" s="9"/>
      <c r="S36" s="9"/>
      <c r="T36" s="9"/>
      <c r="U36" s="9"/>
      <c r="V36" s="9"/>
      <c r="W36" s="9"/>
    </row>
    <row r="37" spans="1:23" ht="15" customHeight="1">
      <c r="A37" s="780"/>
      <c r="C37" s="780"/>
      <c r="D37" s="1166"/>
      <c r="E37" s="780"/>
      <c r="F37" s="780"/>
      <c r="G37" s="780"/>
      <c r="H37" s="375"/>
      <c r="I37" s="375"/>
      <c r="J37" s="375"/>
      <c r="K37" s="375"/>
      <c r="L37" s="375"/>
      <c r="M37" s="375"/>
      <c r="N37" s="375"/>
      <c r="O37" s="9"/>
      <c r="P37" s="9"/>
      <c r="Q37" s="9"/>
      <c r="R37" s="9"/>
      <c r="S37" s="9"/>
      <c r="T37" s="9"/>
      <c r="U37" s="9"/>
      <c r="V37" s="9"/>
      <c r="W37" s="9"/>
    </row>
    <row r="38" spans="1:23" ht="15" customHeight="1">
      <c r="A38" s="1144" t="s">
        <v>841</v>
      </c>
      <c r="C38" s="780"/>
      <c r="D38" s="1166"/>
      <c r="E38" s="780"/>
      <c r="F38" s="780"/>
      <c r="G38" s="780"/>
      <c r="H38" s="375"/>
      <c r="I38" s="375"/>
      <c r="J38" s="375"/>
      <c r="K38" s="375"/>
      <c r="L38" s="375"/>
      <c r="M38" s="375"/>
      <c r="N38" s="375"/>
      <c r="O38" s="9"/>
      <c r="P38" s="9"/>
      <c r="Q38" s="9"/>
      <c r="R38" s="9"/>
      <c r="S38" s="9"/>
      <c r="T38" s="9"/>
      <c r="U38" s="9"/>
      <c r="V38" s="9"/>
      <c r="W38" s="9"/>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7:C13 C16:C26 C29:C30 G7:G11">
      <formula1>0</formula1>
      <formula2>999999999999</formula2>
    </dataValidation>
    <dataValidation type="whole" allowBlank="1" showInputMessage="1" showErrorMessage="1" errorTitle="ERRORE NEL DATO IMMESSO" error="INSERIRE SOLO NUMERI INTERI" sqref="C14 G12:G13 C27:C28 G35 C31:C35">
      <formula1>-999999999999</formula1>
      <formula2>999999999999</formula2>
    </dataValidation>
  </dataValidations>
  <printOptions horizontalCentered="1" verticalCentered="1"/>
  <pageMargins left="0.3937007874015748" right="0.3937007874015748" top="0.3937007874015748" bottom="0.3937007874015748" header="0.5118110236220472" footer="0.1968503937007874"/>
  <pageSetup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Foglio5">
    <tabColor indexed="11"/>
  </sheetPr>
  <dimension ref="A1:I37"/>
  <sheetViews>
    <sheetView zoomScale="75" zoomScaleNormal="75" zoomScalePageLayoutView="0" workbookViewId="0" topLeftCell="A1">
      <selection activeCell="G7" sqref="G7"/>
    </sheetView>
  </sheetViews>
  <sheetFormatPr defaultColWidth="12.83203125" defaultRowHeight="10.5"/>
  <cols>
    <col min="1" max="1" width="6.83203125" style="557" customWidth="1"/>
    <col min="2" max="2" width="25.83203125" style="558" customWidth="1"/>
    <col min="3" max="3" width="5.5" style="558" customWidth="1"/>
    <col min="4" max="4" width="56.16015625" style="558" customWidth="1"/>
    <col min="5" max="5" width="22.5" style="558" customWidth="1"/>
    <col min="6" max="6" width="23.16015625" style="558" customWidth="1"/>
    <col min="7" max="7" width="21.5" style="558" customWidth="1"/>
    <col min="8" max="8" width="25.5" style="613" customWidth="1"/>
    <col min="9" max="9" width="0" style="613" hidden="1" customWidth="1"/>
    <col min="10" max="16384" width="12.83203125" style="613" customWidth="1"/>
  </cols>
  <sheetData>
    <row r="1" spans="8:9" ht="54.75" customHeight="1">
      <c r="H1" s="580" t="s">
        <v>304</v>
      </c>
      <c r="I1" s="382"/>
    </row>
    <row r="2" spans="2:9" ht="54.75" customHeight="1">
      <c r="B2" s="1291">
        <f>IF(SI_1!G56&gt;0,"LA COMPILAZIONE DI QUESTA APPENDICE E' OBBLIGATORIA","")</f>
      </c>
      <c r="C2" s="1291"/>
      <c r="D2" s="1291"/>
      <c r="E2" s="1291"/>
      <c r="F2" s="1291"/>
      <c r="G2" s="1291"/>
      <c r="H2" s="580"/>
      <c r="I2" s="382"/>
    </row>
    <row r="3" spans="1:9" ht="26.25" customHeight="1" thickBot="1">
      <c r="A3" s="576"/>
      <c r="B3" s="572"/>
      <c r="C3" s="572"/>
      <c r="D3" s="573" t="str">
        <f>'t1'!A1</f>
        <v>PRESIDENZA DEL CONSIGLIO DEI MINISTRI - anno 2019</v>
      </c>
      <c r="E3" s="572"/>
      <c r="F3" s="572"/>
      <c r="G3" s="572"/>
      <c r="H3" s="581"/>
      <c r="I3" s="382"/>
    </row>
    <row r="4" spans="2:9" ht="12">
      <c r="B4" s="559"/>
      <c r="C4" s="559"/>
      <c r="D4" s="559"/>
      <c r="E4" s="559"/>
      <c r="F4" s="559"/>
      <c r="G4" s="559"/>
      <c r="H4" s="582"/>
      <c r="I4" s="382"/>
    </row>
    <row r="5" spans="1:9" ht="15">
      <c r="A5" s="560"/>
      <c r="B5" s="561"/>
      <c r="C5" s="562"/>
      <c r="D5" s="561"/>
      <c r="E5" s="561"/>
      <c r="G5" s="583" t="s">
        <v>72</v>
      </c>
      <c r="H5" s="582"/>
      <c r="I5" s="382"/>
    </row>
    <row r="6" spans="1:9" ht="17.25" customHeight="1">
      <c r="A6" s="560" t="s">
        <v>281</v>
      </c>
      <c r="B6" s="563" t="s">
        <v>320</v>
      </c>
      <c r="C6" s="564"/>
      <c r="G6" s="571"/>
      <c r="H6" s="582"/>
      <c r="I6" s="382"/>
    </row>
    <row r="7" spans="1:9" ht="20.25" customHeight="1">
      <c r="A7" s="560"/>
      <c r="C7" s="564"/>
      <c r="D7" s="561" t="s">
        <v>63</v>
      </c>
      <c r="G7" s="588"/>
      <c r="H7" s="1292">
        <f>IF(SUM(G7:G9)&lt;&gt;SI_1!G56,"LA SOMMA DEI VALORI DEVE ESSERE UGUALE A "&amp;SI_1!G56,"")</f>
      </c>
      <c r="I7" s="382"/>
    </row>
    <row r="8" spans="1:9" ht="20.25" customHeight="1">
      <c r="A8" s="560"/>
      <c r="C8" s="564"/>
      <c r="D8" s="561" t="s">
        <v>5</v>
      </c>
      <c r="G8" s="588"/>
      <c r="H8" s="1292"/>
      <c r="I8" s="382"/>
    </row>
    <row r="9" spans="1:9" ht="20.25" customHeight="1">
      <c r="A9" s="560"/>
      <c r="C9" s="564"/>
      <c r="D9" s="561" t="s">
        <v>4</v>
      </c>
      <c r="G9" s="588"/>
      <c r="H9" s="1292"/>
      <c r="I9" s="590"/>
    </row>
    <row r="10" spans="1:9" ht="17.25" customHeight="1">
      <c r="A10" s="560"/>
      <c r="B10" s="561"/>
      <c r="C10" s="562"/>
      <c r="D10" s="561"/>
      <c r="E10" s="561"/>
      <c r="G10" s="568"/>
      <c r="H10" s="582"/>
      <c r="I10" s="382"/>
    </row>
    <row r="11" spans="1:9" ht="20.25" customHeight="1">
      <c r="A11" s="560" t="s">
        <v>282</v>
      </c>
      <c r="B11" s="584" t="s">
        <v>328</v>
      </c>
      <c r="C11" s="562"/>
      <c r="D11" s="561"/>
      <c r="E11" s="561"/>
      <c r="G11" s="588"/>
      <c r="H11" s="1294">
        <f>IF(SI_1!G56=0,"",IF(AND(G11&lt;=SI_1!G56,G11&gt;=0),"","IL VALORE INSERITO DEVE ESSERE &lt;= "&amp;SI_1!G56))</f>
      </c>
      <c r="I11" s="382"/>
    </row>
    <row r="12" spans="1:9" ht="17.25" customHeight="1">
      <c r="A12" s="560"/>
      <c r="B12" s="561"/>
      <c r="C12" s="562"/>
      <c r="D12" s="561"/>
      <c r="E12" s="561"/>
      <c r="G12" s="568"/>
      <c r="H12" s="1295"/>
      <c r="I12" s="382"/>
    </row>
    <row r="13" spans="1:9" ht="15" customHeight="1">
      <c r="A13" s="560" t="s">
        <v>285</v>
      </c>
      <c r="B13" s="565" t="s">
        <v>64</v>
      </c>
      <c r="C13" s="562"/>
      <c r="D13" s="561"/>
      <c r="E13" s="561"/>
      <c r="G13" s="568"/>
      <c r="H13" s="582"/>
      <c r="I13" s="382"/>
    </row>
    <row r="14" spans="1:9" ht="20.25" customHeight="1">
      <c r="A14" s="566"/>
      <c r="C14" s="562"/>
      <c r="D14" s="561" t="s">
        <v>65</v>
      </c>
      <c r="E14" s="561"/>
      <c r="G14" s="588"/>
      <c r="H14" s="1293">
        <f>IF(SUM(G14:G17)&lt;&gt;SI_1!G56,"LA SOMMA DEI VALORI DEVE ESSERE UGUALE A "&amp;SI_1!G56,"")</f>
      </c>
      <c r="I14" s="382"/>
    </row>
    <row r="15" spans="1:9" ht="20.25" customHeight="1">
      <c r="A15" s="566"/>
      <c r="C15" s="567"/>
      <c r="D15" s="568" t="s">
        <v>66</v>
      </c>
      <c r="E15" s="568"/>
      <c r="G15" s="588"/>
      <c r="H15" s="1293"/>
      <c r="I15" s="382"/>
    </row>
    <row r="16" spans="1:9" ht="20.25" customHeight="1">
      <c r="A16" s="569"/>
      <c r="C16" s="570"/>
      <c r="D16" s="570" t="s">
        <v>67</v>
      </c>
      <c r="E16" s="570"/>
      <c r="G16" s="589"/>
      <c r="H16" s="1293"/>
      <c r="I16" s="382"/>
    </row>
    <row r="17" spans="1:9" ht="20.25" customHeight="1">
      <c r="A17" s="569"/>
      <c r="C17" s="570"/>
      <c r="D17" s="570" t="s">
        <v>68</v>
      </c>
      <c r="E17" s="570"/>
      <c r="G17" s="589"/>
      <c r="H17" s="1293"/>
      <c r="I17" s="382"/>
    </row>
    <row r="18" spans="1:9" ht="15" customHeight="1">
      <c r="A18" s="566"/>
      <c r="B18" s="561"/>
      <c r="C18" s="561"/>
      <c r="D18" s="561"/>
      <c r="E18" s="561"/>
      <c r="G18" s="561"/>
      <c r="H18" s="585"/>
      <c r="I18" s="382"/>
    </row>
    <row r="19" spans="1:9" ht="20.25" customHeight="1">
      <c r="A19" s="723" t="s">
        <v>286</v>
      </c>
      <c r="B19" s="1296" t="s">
        <v>329</v>
      </c>
      <c r="C19" s="1297"/>
      <c r="D19" s="1297"/>
      <c r="E19" s="1297"/>
      <c r="F19" s="1297"/>
      <c r="G19" s="588"/>
      <c r="H19" s="1294">
        <f>IF(SI_1!G56=0,"",IF(AND(G19&lt;=SI_1!G56,G19&gt;0),"","IL VALORE INSERITO DEVE ESSERE &lt;= "&amp;SI_1!G56&amp;" E MAGGIORE DI 0"))</f>
      </c>
      <c r="I19" s="382"/>
    </row>
    <row r="20" spans="1:9" ht="33.75" customHeight="1">
      <c r="A20" s="566"/>
      <c r="B20" s="1297"/>
      <c r="C20" s="1297"/>
      <c r="D20" s="1297"/>
      <c r="E20" s="1297"/>
      <c r="F20" s="1297"/>
      <c r="G20" s="561"/>
      <c r="H20" s="1295"/>
      <c r="I20" s="382"/>
    </row>
    <row r="21" spans="1:9" ht="15" customHeight="1">
      <c r="A21" s="566"/>
      <c r="B21" s="565" t="s">
        <v>330</v>
      </c>
      <c r="C21" s="561"/>
      <c r="D21" s="561"/>
      <c r="E21" s="561"/>
      <c r="G21" s="561"/>
      <c r="H21" s="585"/>
      <c r="I21" s="382"/>
    </row>
    <row r="22" spans="1:9" ht="20.25" customHeight="1">
      <c r="A22" s="566"/>
      <c r="B22" s="561"/>
      <c r="C22" s="561"/>
      <c r="D22" s="561" t="s">
        <v>69</v>
      </c>
      <c r="E22" s="561"/>
      <c r="G22" s="588"/>
      <c r="H22" s="1293">
        <f>IF(SUM(G22:G24)&lt;&gt;G19,"LA SOMMA DEI VALORI DEVE ESSERE UGUALE A "&amp;IF(G19&lt;&gt;0,G19,0),"")</f>
      </c>
      <c r="I22" s="382"/>
    </row>
    <row r="23" spans="1:9" ht="20.25" customHeight="1">
      <c r="A23" s="566"/>
      <c r="B23" s="561"/>
      <c r="C23" s="561"/>
      <c r="D23" s="561" t="s">
        <v>70</v>
      </c>
      <c r="E23" s="561"/>
      <c r="G23" s="588"/>
      <c r="H23" s="1293"/>
      <c r="I23" s="382"/>
    </row>
    <row r="24" spans="1:9" ht="20.25" customHeight="1">
      <c r="A24" s="566"/>
      <c r="B24" s="561"/>
      <c r="C24" s="561"/>
      <c r="D24" s="561" t="s">
        <v>71</v>
      </c>
      <c r="E24" s="561"/>
      <c r="G24" s="588"/>
      <c r="H24" s="1293"/>
      <c r="I24" s="382">
        <f>SUM(G22:G24,G19,G14:G17,G11,G7:G9)</f>
        <v>0</v>
      </c>
    </row>
    <row r="25" spans="1:9" ht="15" customHeight="1">
      <c r="A25" s="566"/>
      <c r="B25" s="561"/>
      <c r="C25" s="561"/>
      <c r="D25" s="561"/>
      <c r="E25" s="561"/>
      <c r="F25" s="561"/>
      <c r="G25" s="561"/>
      <c r="H25" s="585"/>
      <c r="I25" s="382"/>
    </row>
    <row r="26" spans="1:9" s="614" customFormat="1" ht="15" customHeight="1">
      <c r="A26" s="566"/>
      <c r="B26" s="561"/>
      <c r="C26" s="561"/>
      <c r="D26" s="561"/>
      <c r="E26" s="561"/>
      <c r="F26" s="561"/>
      <c r="G26" s="561"/>
      <c r="H26" s="586"/>
      <c r="I26" s="404"/>
    </row>
    <row r="27" spans="1:9" ht="14.25">
      <c r="A27" s="574"/>
      <c r="B27" s="575"/>
      <c r="C27" s="575"/>
      <c r="D27" s="575"/>
      <c r="E27" s="575"/>
      <c r="F27" s="575"/>
      <c r="G27" s="575"/>
      <c r="H27" s="587"/>
      <c r="I27" s="382"/>
    </row>
    <row r="28" spans="1:8" ht="14.25">
      <c r="A28" s="566"/>
      <c r="B28" s="561"/>
      <c r="C28" s="561"/>
      <c r="D28" s="561"/>
      <c r="E28" s="561"/>
      <c r="F28" s="561"/>
      <c r="G28" s="561"/>
      <c r="H28" s="561"/>
    </row>
    <row r="29" spans="1:8" ht="14.25">
      <c r="A29" s="566"/>
      <c r="B29" s="561"/>
      <c r="C29" s="561"/>
      <c r="D29" s="561"/>
      <c r="E29" s="561"/>
      <c r="F29" s="561"/>
      <c r="G29" s="561"/>
      <c r="H29" s="561"/>
    </row>
    <row r="30" spans="1:8" ht="14.25">
      <c r="A30" s="566"/>
      <c r="B30" s="561"/>
      <c r="C30" s="561"/>
      <c r="D30" s="561"/>
      <c r="E30" s="561"/>
      <c r="F30" s="561"/>
      <c r="G30" s="561"/>
      <c r="H30" s="561"/>
    </row>
    <row r="31" spans="1:8" ht="14.25">
      <c r="A31" s="566"/>
      <c r="B31" s="561"/>
      <c r="C31" s="561"/>
      <c r="D31" s="561"/>
      <c r="E31" s="561"/>
      <c r="F31" s="561"/>
      <c r="G31" s="561"/>
      <c r="H31" s="561"/>
    </row>
    <row r="32" spans="1:8" ht="14.25">
      <c r="A32" s="566"/>
      <c r="B32" s="561"/>
      <c r="C32" s="561"/>
      <c r="D32" s="561"/>
      <c r="E32" s="561"/>
      <c r="F32" s="561"/>
      <c r="G32" s="561"/>
      <c r="H32" s="561"/>
    </row>
    <row r="33" spans="1:8" ht="14.25">
      <c r="A33" s="566"/>
      <c r="B33" s="561"/>
      <c r="C33" s="561"/>
      <c r="D33" s="561"/>
      <c r="E33" s="561"/>
      <c r="F33" s="561"/>
      <c r="G33" s="561"/>
      <c r="H33" s="561"/>
    </row>
    <row r="34" spans="1:8" ht="23.25" customHeight="1">
      <c r="A34" s="566"/>
      <c r="B34" s="561"/>
      <c r="C34" s="561"/>
      <c r="D34" s="561"/>
      <c r="E34" s="561"/>
      <c r="F34" s="561"/>
      <c r="G34" s="561"/>
      <c r="H34" s="561"/>
    </row>
    <row r="35" spans="1:8" ht="23.25" customHeight="1">
      <c r="A35" s="566"/>
      <c r="B35" s="561"/>
      <c r="C35" s="561"/>
      <c r="D35" s="561"/>
      <c r="E35" s="561"/>
      <c r="F35" s="561"/>
      <c r="G35" s="561"/>
      <c r="H35" s="561"/>
    </row>
    <row r="36" spans="1:8" ht="23.25" customHeight="1">
      <c r="A36" s="566"/>
      <c r="B36" s="561"/>
      <c r="C36" s="561"/>
      <c r="D36" s="561"/>
      <c r="E36" s="561"/>
      <c r="F36" s="561"/>
      <c r="G36" s="561"/>
      <c r="H36" s="561"/>
    </row>
    <row r="37" spans="1:8" ht="23.25" customHeight="1">
      <c r="A37" s="566"/>
      <c r="B37" s="561"/>
      <c r="C37" s="561"/>
      <c r="D37" s="561"/>
      <c r="E37" s="561"/>
      <c r="F37" s="561"/>
      <c r="G37" s="561"/>
      <c r="H37" s="561"/>
    </row>
  </sheetData>
  <sheetProtection password="EA98" sheet="1" formatColumns="0" selectLockedCells="1"/>
  <mergeCells count="7">
    <mergeCell ref="B2:G2"/>
    <mergeCell ref="H7:H9"/>
    <mergeCell ref="H14:H17"/>
    <mergeCell ref="H22:H24"/>
    <mergeCell ref="H11:H12"/>
    <mergeCell ref="H19:H20"/>
    <mergeCell ref="B19:F20"/>
  </mergeCells>
  <dataValidations count="1">
    <dataValidation type="whole" operator="greaterThanOrEqual" allowBlank="1" showInputMessage="1" showErrorMessage="1" errorTitle="ERRORE" error="IL VALORE DEVE ESSERE UN INTERO POSITIVO" sqref="G11">
      <formula1>0</formula1>
    </dataValidation>
  </dataValidations>
  <printOptions/>
  <pageMargins left="0.34" right="0.34" top="0.5" bottom="0.38" header="0.5" footer="0.38"/>
  <pageSetup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Foglio38"/>
  <dimension ref="A1:W50"/>
  <sheetViews>
    <sheetView showGridLines="0" zoomScale="80" zoomScaleNormal="80" zoomScalePageLayoutView="0" workbookViewId="0" topLeftCell="A1">
      <selection activeCell="C7" sqref="C7"/>
    </sheetView>
  </sheetViews>
  <sheetFormatPr defaultColWidth="9.33203125" defaultRowHeight="10.5"/>
  <cols>
    <col min="1" max="1" width="65.83203125" style="376" customWidth="1"/>
    <col min="2" max="2" width="10.83203125" style="406" customWidth="1"/>
    <col min="3" max="3" width="20.83203125" style="376" customWidth="1"/>
    <col min="4" max="4" width="3.33203125" style="376" customWidth="1"/>
    <col min="5" max="5" width="65.83203125" style="376" customWidth="1"/>
    <col min="6" max="6" width="10.83203125" style="376" customWidth="1"/>
    <col min="7" max="7" width="20.83203125" style="376" customWidth="1"/>
    <col min="8" max="8" width="50.83203125" style="376" customWidth="1"/>
    <col min="9" max="14" width="9.33203125" style="376" customWidth="1"/>
    <col min="15" max="18" width="9.33203125" style="376" hidden="1" customWidth="1"/>
    <col min="19" max="19" width="2.33203125" style="376" hidden="1" customWidth="1"/>
    <col min="20" max="23" width="9.33203125" style="376" hidden="1" customWidth="1"/>
    <col min="24" max="16384" width="9.33203125" style="376" customWidth="1"/>
  </cols>
  <sheetData>
    <row r="1" spans="1:13" ht="43.5" customHeight="1">
      <c r="A1" s="1139" t="str">
        <f>'t1'!$A$1</f>
        <v>PRESIDENZA DEL CONSIGLIO DEI MINISTRI - anno 2019</v>
      </c>
      <c r="B1" s="1139"/>
      <c r="C1" s="1139"/>
      <c r="D1" s="1139"/>
      <c r="E1" s="1139"/>
      <c r="F1" s="1139"/>
      <c r="G1" s="1139"/>
      <c r="H1" s="968" t="s">
        <v>283</v>
      </c>
      <c r="I1" s="969"/>
      <c r="J1" s="969"/>
      <c r="K1" s="969"/>
      <c r="L1" s="780"/>
      <c r="M1" s="780"/>
    </row>
    <row r="2" spans="1:13" ht="42" customHeight="1" thickBot="1">
      <c r="A2" s="1140"/>
      <c r="B2" s="1140"/>
      <c r="C2" s="1140"/>
      <c r="D2" s="1140"/>
      <c r="E2" s="948"/>
      <c r="F2" s="948"/>
      <c r="G2" s="948"/>
      <c r="H2" s="969"/>
      <c r="I2" s="969"/>
      <c r="J2" s="969"/>
      <c r="K2" s="969"/>
      <c r="L2" s="969"/>
      <c r="M2" s="780"/>
    </row>
    <row r="3" spans="1:23" s="1144" customFormat="1" ht="25.5" customHeight="1" thickBot="1">
      <c r="A3" s="1167" t="s">
        <v>838</v>
      </c>
      <c r="B3" s="949"/>
      <c r="C3" s="1141"/>
      <c r="D3" s="1142"/>
      <c r="E3" s="1167" t="s">
        <v>839</v>
      </c>
      <c r="F3" s="1143"/>
      <c r="G3" s="950"/>
      <c r="H3" s="951" t="s">
        <v>705</v>
      </c>
      <c r="O3" s="1145"/>
      <c r="P3" s="1145"/>
      <c r="Q3" s="1146"/>
      <c r="R3" s="1147"/>
      <c r="S3" s="1147"/>
      <c r="T3" s="1145"/>
      <c r="U3" s="1145"/>
      <c r="V3" s="1146"/>
      <c r="W3" s="1147"/>
    </row>
    <row r="4" spans="1:13" ht="18" customHeight="1" thickBot="1">
      <c r="A4" s="952" t="s">
        <v>132</v>
      </c>
      <c r="B4" s="327" t="s">
        <v>133</v>
      </c>
      <c r="C4" s="327" t="s">
        <v>249</v>
      </c>
      <c r="D4" s="1148"/>
      <c r="E4" s="952" t="s">
        <v>132</v>
      </c>
      <c r="F4" s="799" t="s">
        <v>133</v>
      </c>
      <c r="G4" s="970" t="s">
        <v>249</v>
      </c>
      <c r="H4" s="1393" t="str">
        <f>IF(AND(C48=0,ISBLANK('SICI(2)'!E17),ISBLANK('SICI(2)'!E21),ISBLANK('SICI(2)'!E23)),"OK",IF(AND(C48&lt;&gt;0,ISBLANK('SICI(2)'!E17),ISBLANK('SICI(2)'!E21),ISBLANK('SICI(2)'!E23)),"Attenzione: inserire le voci di costituzione del fondo unicamente in presenza di certificazione dello stesso !!!","OK"))</f>
        <v>OK</v>
      </c>
      <c r="I4" s="1149"/>
      <c r="J4" s="1149"/>
      <c r="K4" s="1149"/>
      <c r="L4" s="1149"/>
      <c r="M4" s="780"/>
    </row>
    <row r="5" spans="1:23" ht="15" customHeight="1">
      <c r="A5" s="953" t="s">
        <v>716</v>
      </c>
      <c r="B5" s="954"/>
      <c r="C5" s="955"/>
      <c r="D5" s="1179"/>
      <c r="E5" s="971" t="str">
        <f>A5</f>
        <v>Fondo Unico della Presidenza</v>
      </c>
      <c r="F5" s="972"/>
      <c r="G5" s="973"/>
      <c r="H5" s="1394"/>
      <c r="I5" s="1149"/>
      <c r="J5" s="1149"/>
      <c r="K5" s="1149"/>
      <c r="L5" s="1149"/>
      <c r="M5" s="780"/>
      <c r="O5" s="956" t="s">
        <v>708</v>
      </c>
      <c r="P5" s="1152"/>
      <c r="Q5" s="1153"/>
      <c r="R5" s="1153"/>
      <c r="S5" s="1147"/>
      <c r="T5" s="956" t="s">
        <v>709</v>
      </c>
      <c r="U5" s="1152"/>
      <c r="V5" s="1153"/>
      <c r="W5" s="1153"/>
    </row>
    <row r="6" spans="1:23" ht="15" customHeight="1">
      <c r="A6" s="1183" t="s">
        <v>710</v>
      </c>
      <c r="B6" s="1206"/>
      <c r="C6" s="1207"/>
      <c r="D6" s="1208"/>
      <c r="E6" s="1187" t="s">
        <v>823</v>
      </c>
      <c r="F6" s="1206"/>
      <c r="G6" s="1207"/>
      <c r="H6" s="1394"/>
      <c r="I6" s="1149"/>
      <c r="J6" s="1149"/>
      <c r="K6" s="1149"/>
      <c r="L6" s="1149"/>
      <c r="M6" s="780"/>
      <c r="O6" s="960" t="s">
        <v>711</v>
      </c>
      <c r="P6" s="960" t="s">
        <v>712</v>
      </c>
      <c r="Q6" s="960" t="s">
        <v>713</v>
      </c>
      <c r="R6" s="960" t="s">
        <v>714</v>
      </c>
      <c r="S6" s="1147"/>
      <c r="T6" s="960" t="s">
        <v>711</v>
      </c>
      <c r="U6" s="960" t="s">
        <v>712</v>
      </c>
      <c r="V6" s="960" t="s">
        <v>713</v>
      </c>
      <c r="W6" s="960" t="s">
        <v>714</v>
      </c>
    </row>
    <row r="7" spans="1:23" ht="15" customHeight="1">
      <c r="A7" s="158" t="s">
        <v>914</v>
      </c>
      <c r="B7" s="327" t="s">
        <v>451</v>
      </c>
      <c r="C7" s="1154"/>
      <c r="D7" s="1179"/>
      <c r="E7" s="158" t="s">
        <v>935</v>
      </c>
      <c r="F7" s="799" t="s">
        <v>501</v>
      </c>
      <c r="G7" s="1154"/>
      <c r="H7" s="1394"/>
      <c r="I7" s="1149"/>
      <c r="J7" s="1149"/>
      <c r="K7" s="1149"/>
      <c r="L7" s="1149"/>
      <c r="M7" s="780"/>
      <c r="O7" s="796">
        <v>19</v>
      </c>
      <c r="P7" s="796">
        <v>7</v>
      </c>
      <c r="Q7" s="796" t="str">
        <f>B7</f>
        <v>F76G</v>
      </c>
      <c r="R7" s="796">
        <f>IF(ISNUMBER(C7),ROUND(C7,0),"")</f>
      </c>
      <c r="S7" s="9"/>
      <c r="T7" s="796">
        <v>19</v>
      </c>
      <c r="U7" s="796">
        <v>61</v>
      </c>
      <c r="V7" s="796" t="str">
        <f>F7</f>
        <v>U619</v>
      </c>
      <c r="W7" s="796">
        <f>IF(ISNUMBER(G7),ROUND(G7,0),"")</f>
      </c>
    </row>
    <row r="8" spans="1:23" ht="15" customHeight="1">
      <c r="A8" s="158" t="s">
        <v>915</v>
      </c>
      <c r="B8" s="327" t="s">
        <v>483</v>
      </c>
      <c r="C8" s="1154"/>
      <c r="D8" s="1179"/>
      <c r="E8" s="158" t="s">
        <v>936</v>
      </c>
      <c r="F8" s="799" t="s">
        <v>502</v>
      </c>
      <c r="G8" s="1158"/>
      <c r="H8" s="1394"/>
      <c r="I8" s="1149"/>
      <c r="J8" s="1149"/>
      <c r="K8" s="1149"/>
      <c r="L8" s="1149"/>
      <c r="M8" s="780"/>
      <c r="O8" s="796">
        <v>19</v>
      </c>
      <c r="P8" s="796">
        <v>7</v>
      </c>
      <c r="Q8" s="796" t="str">
        <f aca="true" t="shared" si="0" ref="Q8:Q16">B8</f>
        <v>F30E</v>
      </c>
      <c r="R8" s="796">
        <f aca="true" t="shared" si="1" ref="R8:R16">IF(ISNUMBER(C8),ROUND(C8,0),"")</f>
      </c>
      <c r="S8" s="9"/>
      <c r="T8" s="796">
        <v>19</v>
      </c>
      <c r="U8" s="796">
        <v>61</v>
      </c>
      <c r="V8" s="796" t="str">
        <f aca="true" t="shared" si="2" ref="V8:V14">F8</f>
        <v>U51A</v>
      </c>
      <c r="W8" s="796">
        <f aca="true" t="shared" si="3" ref="W8:W14">IF(ISNUMBER(G8),ROUND(G8,0),"")</f>
      </c>
    </row>
    <row r="9" spans="1:23" ht="15" customHeight="1" thickBot="1">
      <c r="A9" s="158" t="s">
        <v>916</v>
      </c>
      <c r="B9" s="327" t="s">
        <v>484</v>
      </c>
      <c r="C9" s="1154"/>
      <c r="D9" s="1179"/>
      <c r="E9" s="158" t="s">
        <v>937</v>
      </c>
      <c r="F9" s="799" t="s">
        <v>503</v>
      </c>
      <c r="G9" s="1158"/>
      <c r="H9" s="1395"/>
      <c r="I9" s="1149"/>
      <c r="J9" s="1149"/>
      <c r="K9" s="1149"/>
      <c r="L9" s="1149"/>
      <c r="M9" s="780"/>
      <c r="O9" s="796">
        <v>19</v>
      </c>
      <c r="P9" s="796">
        <v>7</v>
      </c>
      <c r="Q9" s="796" t="str">
        <f t="shared" si="0"/>
        <v>F31E</v>
      </c>
      <c r="R9" s="796">
        <f t="shared" si="1"/>
      </c>
      <c r="S9" s="9"/>
      <c r="T9" s="796">
        <v>19</v>
      </c>
      <c r="U9" s="796">
        <v>61</v>
      </c>
      <c r="V9" s="796" t="str">
        <f t="shared" si="2"/>
        <v>U378</v>
      </c>
      <c r="W9" s="796">
        <f t="shared" si="3"/>
      </c>
    </row>
    <row r="10" spans="1:23" ht="15" customHeight="1" thickBot="1">
      <c r="A10" s="158" t="s">
        <v>917</v>
      </c>
      <c r="B10" s="327" t="s">
        <v>485</v>
      </c>
      <c r="C10" s="1154"/>
      <c r="D10" s="1179"/>
      <c r="E10" s="158" t="s">
        <v>938</v>
      </c>
      <c r="F10" s="799" t="s">
        <v>504</v>
      </c>
      <c r="G10" s="1158"/>
      <c r="H10" s="961" t="s">
        <v>715</v>
      </c>
      <c r="I10" s="1149"/>
      <c r="J10" s="1149"/>
      <c r="K10" s="1149"/>
      <c r="L10" s="1149"/>
      <c r="M10" s="780"/>
      <c r="O10" s="796">
        <v>19</v>
      </c>
      <c r="P10" s="796">
        <v>7</v>
      </c>
      <c r="Q10" s="796" t="str">
        <f t="shared" si="0"/>
        <v>F32E</v>
      </c>
      <c r="R10" s="796">
        <f t="shared" si="1"/>
      </c>
      <c r="S10" s="9"/>
      <c r="T10" s="796">
        <v>19</v>
      </c>
      <c r="U10" s="796">
        <v>61</v>
      </c>
      <c r="V10" s="796" t="str">
        <f t="shared" si="2"/>
        <v>U542</v>
      </c>
      <c r="W10" s="796">
        <f t="shared" si="3"/>
      </c>
    </row>
    <row r="11" spans="1:23" ht="15" customHeight="1">
      <c r="A11" s="158" t="s">
        <v>918</v>
      </c>
      <c r="B11" s="327" t="s">
        <v>486</v>
      </c>
      <c r="C11" s="1154"/>
      <c r="D11" s="1179"/>
      <c r="E11" s="158" t="s">
        <v>939</v>
      </c>
      <c r="F11" s="799" t="s">
        <v>505</v>
      </c>
      <c r="G11" s="1158"/>
      <c r="H11" s="1393" t="str">
        <f>IF(OR(AND(C48=0,G48=0),ROUND(C48,0)&lt;&gt;ROUND(G48,0)),"OK","Attenzione: le risorse del fondo coincidono esattamente con i relativi impeghi, è necessario giustificare")</f>
        <v>OK</v>
      </c>
      <c r="I11" s="1149"/>
      <c r="J11" s="1149"/>
      <c r="K11" s="1149"/>
      <c r="L11" s="1149"/>
      <c r="M11" s="780"/>
      <c r="O11" s="796">
        <v>19</v>
      </c>
      <c r="P11" s="796">
        <v>7</v>
      </c>
      <c r="Q11" s="796" t="str">
        <f t="shared" si="0"/>
        <v>F36E</v>
      </c>
      <c r="R11" s="796">
        <f t="shared" si="1"/>
      </c>
      <c r="S11" s="9"/>
      <c r="T11" s="796">
        <v>19</v>
      </c>
      <c r="U11" s="796">
        <v>61</v>
      </c>
      <c r="V11" s="796" t="str">
        <f t="shared" si="2"/>
        <v>U387</v>
      </c>
      <c r="W11" s="796">
        <f t="shared" si="3"/>
      </c>
    </row>
    <row r="12" spans="1:23" ht="15" customHeight="1">
      <c r="A12" s="158" t="s">
        <v>919</v>
      </c>
      <c r="B12" s="327" t="s">
        <v>487</v>
      </c>
      <c r="C12" s="1154"/>
      <c r="D12" s="1179"/>
      <c r="E12" s="912" t="s">
        <v>940</v>
      </c>
      <c r="F12" s="799" t="s">
        <v>672</v>
      </c>
      <c r="G12" s="1158"/>
      <c r="H12" s="1394"/>
      <c r="I12" s="1149"/>
      <c r="J12" s="1149"/>
      <c r="K12" s="1149"/>
      <c r="L12" s="1149"/>
      <c r="M12" s="780"/>
      <c r="O12" s="796">
        <v>19</v>
      </c>
      <c r="P12" s="796">
        <v>7</v>
      </c>
      <c r="Q12" s="796" t="str">
        <f t="shared" si="0"/>
        <v>F47H</v>
      </c>
      <c r="R12" s="796">
        <f t="shared" si="1"/>
      </c>
      <c r="S12" s="9"/>
      <c r="T12" s="796">
        <v>19</v>
      </c>
      <c r="U12" s="796">
        <v>61</v>
      </c>
      <c r="V12" s="796" t="str">
        <f t="shared" si="2"/>
        <v>U09A</v>
      </c>
      <c r="W12" s="796">
        <f t="shared" si="3"/>
      </c>
    </row>
    <row r="13" spans="1:23" ht="15" customHeight="1">
      <c r="A13" s="158" t="s">
        <v>920</v>
      </c>
      <c r="B13" s="327" t="s">
        <v>488</v>
      </c>
      <c r="C13" s="1154"/>
      <c r="D13" s="1179"/>
      <c r="E13" s="912" t="s">
        <v>941</v>
      </c>
      <c r="F13" s="799" t="s">
        <v>673</v>
      </c>
      <c r="G13" s="1158"/>
      <c r="H13" s="1394"/>
      <c r="I13" s="1149"/>
      <c r="J13" s="1149"/>
      <c r="K13" s="1149"/>
      <c r="L13" s="1149"/>
      <c r="M13" s="780"/>
      <c r="O13" s="796">
        <v>19</v>
      </c>
      <c r="P13" s="796">
        <v>7</v>
      </c>
      <c r="Q13" s="796" t="str">
        <f t="shared" si="0"/>
        <v>F34E</v>
      </c>
      <c r="R13" s="796">
        <f t="shared" si="1"/>
      </c>
      <c r="S13" s="9"/>
      <c r="T13" s="796">
        <v>19</v>
      </c>
      <c r="U13" s="796">
        <v>61</v>
      </c>
      <c r="V13" s="796" t="str">
        <f t="shared" si="2"/>
        <v>U10A</v>
      </c>
      <c r="W13" s="796">
        <f t="shared" si="3"/>
      </c>
    </row>
    <row r="14" spans="1:23" ht="15" customHeight="1">
      <c r="A14" s="158" t="s">
        <v>921</v>
      </c>
      <c r="B14" s="327" t="s">
        <v>489</v>
      </c>
      <c r="C14" s="1154"/>
      <c r="D14" s="1179"/>
      <c r="E14" s="911" t="s">
        <v>942</v>
      </c>
      <c r="F14" s="799" t="s">
        <v>471</v>
      </c>
      <c r="G14" s="1158"/>
      <c r="H14" s="1394"/>
      <c r="I14" s="1149"/>
      <c r="J14" s="1149"/>
      <c r="K14" s="1149"/>
      <c r="L14" s="1149"/>
      <c r="M14" s="780"/>
      <c r="O14" s="796">
        <v>19</v>
      </c>
      <c r="P14" s="796">
        <v>7</v>
      </c>
      <c r="Q14" s="796" t="str">
        <f t="shared" si="0"/>
        <v>F33E</v>
      </c>
      <c r="R14" s="796">
        <f t="shared" si="1"/>
      </c>
      <c r="S14" s="9"/>
      <c r="T14" s="796">
        <v>19</v>
      </c>
      <c r="U14" s="796">
        <v>61</v>
      </c>
      <c r="V14" s="796" t="str">
        <f t="shared" si="2"/>
        <v>U998</v>
      </c>
      <c r="W14" s="796">
        <f t="shared" si="3"/>
      </c>
    </row>
    <row r="15" spans="1:23" ht="15" customHeight="1" thickBot="1">
      <c r="A15" s="158" t="s">
        <v>922</v>
      </c>
      <c r="B15" s="327" t="s">
        <v>490</v>
      </c>
      <c r="C15" s="1154"/>
      <c r="D15" s="1179"/>
      <c r="E15" s="1242" t="s">
        <v>824</v>
      </c>
      <c r="F15" s="1204"/>
      <c r="G15" s="1169">
        <f>SUM(G7:G14)</f>
        <v>0</v>
      </c>
      <c r="H15" s="1394"/>
      <c r="I15" s="1149"/>
      <c r="J15" s="1149"/>
      <c r="K15" s="1149"/>
      <c r="L15" s="1149"/>
      <c r="M15" s="780"/>
      <c r="O15" s="796">
        <v>19</v>
      </c>
      <c r="P15" s="796">
        <v>7</v>
      </c>
      <c r="Q15" s="796" t="str">
        <f t="shared" si="0"/>
        <v>F35E</v>
      </c>
      <c r="R15" s="796">
        <f t="shared" si="1"/>
      </c>
      <c r="S15" s="9"/>
      <c r="T15" s="796"/>
      <c r="U15" s="796"/>
      <c r="V15" s="796"/>
      <c r="W15" s="796"/>
    </row>
    <row r="16" spans="1:23" ht="15" customHeight="1" thickBot="1">
      <c r="A16" s="158" t="s">
        <v>882</v>
      </c>
      <c r="B16" s="327" t="s">
        <v>457</v>
      </c>
      <c r="C16" s="1154"/>
      <c r="D16" s="1179"/>
      <c r="E16" s="1198" t="s">
        <v>645</v>
      </c>
      <c r="F16" s="1218"/>
      <c r="G16" s="487">
        <f>G15</f>
        <v>0</v>
      </c>
      <c r="H16" s="1395"/>
      <c r="I16" s="1149"/>
      <c r="J16" s="1149"/>
      <c r="K16" s="1149"/>
      <c r="L16" s="1149"/>
      <c r="M16" s="780"/>
      <c r="O16" s="796">
        <v>19</v>
      </c>
      <c r="P16" s="796">
        <v>7</v>
      </c>
      <c r="Q16" s="796" t="str">
        <f t="shared" si="0"/>
        <v>F998</v>
      </c>
      <c r="R16" s="796">
        <f t="shared" si="1"/>
      </c>
      <c r="S16" s="9"/>
      <c r="T16" s="796"/>
      <c r="U16" s="796"/>
      <c r="V16" s="796"/>
      <c r="W16" s="796"/>
    </row>
    <row r="17" spans="1:23" ht="15" customHeight="1" thickBot="1">
      <c r="A17" s="1188" t="s">
        <v>371</v>
      </c>
      <c r="B17" s="1204"/>
      <c r="C17" s="1169">
        <f>SUM(C7:C16)</f>
        <v>0</v>
      </c>
      <c r="D17" s="1179"/>
      <c r="E17" s="971" t="s">
        <v>717</v>
      </c>
      <c r="F17" s="972"/>
      <c r="G17" s="973"/>
      <c r="H17" s="961" t="s">
        <v>825</v>
      </c>
      <c r="I17" s="1149"/>
      <c r="J17" s="1149"/>
      <c r="K17" s="1149"/>
      <c r="L17" s="1149"/>
      <c r="M17" s="780"/>
      <c r="O17" s="796"/>
      <c r="P17" s="796"/>
      <c r="Q17" s="796"/>
      <c r="R17" s="796"/>
      <c r="S17" s="9"/>
      <c r="T17" s="796"/>
      <c r="U17" s="796"/>
      <c r="V17" s="796"/>
      <c r="W17" s="796"/>
    </row>
    <row r="18" spans="1:23" ht="15" customHeight="1">
      <c r="A18" s="1190" t="s">
        <v>372</v>
      </c>
      <c r="B18" s="1191"/>
      <c r="C18" s="1192"/>
      <c r="D18" s="1179"/>
      <c r="E18" s="957" t="s">
        <v>718</v>
      </c>
      <c r="F18" s="958"/>
      <c r="G18" s="959"/>
      <c r="H18" s="1393" t="str">
        <f>IF(C48=0,"OK",IF(AND(C16/C48&lt;0.1,C28/C48&lt;0.1),"OK","Attenzione: la voce altre risorse fisse e/o la voce altre risorse variabili risulta maggiore del 10% del fondo, è necessario giustificare"))</f>
        <v>OK</v>
      </c>
      <c r="I18" s="1149"/>
      <c r="J18" s="1149"/>
      <c r="K18" s="1149"/>
      <c r="L18" s="1149"/>
      <c r="M18" s="780"/>
      <c r="O18" s="796"/>
      <c r="P18" s="796"/>
      <c r="Q18" s="796"/>
      <c r="R18" s="796"/>
      <c r="S18" s="9"/>
      <c r="T18" s="962"/>
      <c r="U18" s="962"/>
      <c r="V18" s="9"/>
      <c r="W18" s="9"/>
    </row>
    <row r="19" spans="1:23" ht="15" customHeight="1">
      <c r="A19" s="965" t="s">
        <v>883</v>
      </c>
      <c r="B19" s="327" t="s">
        <v>458</v>
      </c>
      <c r="C19" s="1154"/>
      <c r="D19" s="1179"/>
      <c r="E19" s="158" t="s">
        <v>943</v>
      </c>
      <c r="F19" s="799" t="s">
        <v>508</v>
      </c>
      <c r="G19" s="1154"/>
      <c r="H19" s="1394"/>
      <c r="I19" s="1149"/>
      <c r="J19" s="1149"/>
      <c r="K19" s="1149"/>
      <c r="L19" s="1149"/>
      <c r="M19" s="780"/>
      <c r="O19" s="796">
        <v>19</v>
      </c>
      <c r="P19" s="796">
        <v>9</v>
      </c>
      <c r="Q19" s="796" t="str">
        <f>B19</f>
        <v>F50H</v>
      </c>
      <c r="R19" s="796">
        <f>IF(ISNUMBER(C19),ROUND(C19,0),"")</f>
      </c>
      <c r="S19" s="9"/>
      <c r="T19" s="796">
        <v>30</v>
      </c>
      <c r="U19" s="796">
        <v>16</v>
      </c>
      <c r="V19" s="796" t="str">
        <f>F19</f>
        <v>U61A</v>
      </c>
      <c r="W19" s="796">
        <f>IF(ISNUMBER(G19),ROUND(G19,0),"")</f>
      </c>
    </row>
    <row r="20" spans="1:23" ht="15" customHeight="1" thickBot="1">
      <c r="A20" s="965" t="s">
        <v>884</v>
      </c>
      <c r="B20" s="327" t="s">
        <v>459</v>
      </c>
      <c r="C20" s="1154"/>
      <c r="D20" s="1179"/>
      <c r="E20" s="1243" t="s">
        <v>507</v>
      </c>
      <c r="F20" s="1204"/>
      <c r="G20" s="1169">
        <f>SUM(G19:G19)</f>
        <v>0</v>
      </c>
      <c r="H20" s="1394"/>
      <c r="I20" s="1149"/>
      <c r="J20" s="1149"/>
      <c r="K20" s="1149"/>
      <c r="L20" s="1149"/>
      <c r="M20" s="780"/>
      <c r="O20" s="796">
        <v>19</v>
      </c>
      <c r="P20" s="796">
        <v>9</v>
      </c>
      <c r="Q20" s="796" t="str">
        <f aca="true" t="shared" si="4" ref="Q20:Q29">B20</f>
        <v>F51H</v>
      </c>
      <c r="R20" s="796">
        <f aca="true" t="shared" si="5" ref="R20:R29">IF(ISNUMBER(C20),ROUND(C20,0),"")</f>
      </c>
      <c r="S20" s="9"/>
      <c r="T20" s="9" t="s">
        <v>607</v>
      </c>
      <c r="U20" s="9"/>
      <c r="V20" s="9"/>
      <c r="W20" s="9"/>
    </row>
    <row r="21" spans="1:23" ht="15" customHeight="1" thickBot="1">
      <c r="A21" s="158" t="s">
        <v>923</v>
      </c>
      <c r="B21" s="327" t="s">
        <v>495</v>
      </c>
      <c r="C21" s="1154"/>
      <c r="D21" s="1179"/>
      <c r="E21" s="1198" t="s">
        <v>647</v>
      </c>
      <c r="F21" s="1199"/>
      <c r="G21" s="814">
        <f>G20</f>
        <v>0</v>
      </c>
      <c r="H21" s="1394"/>
      <c r="I21" s="1149"/>
      <c r="J21" s="1149"/>
      <c r="K21" s="1149"/>
      <c r="L21" s="1149"/>
      <c r="M21" s="780"/>
      <c r="O21" s="796">
        <v>19</v>
      </c>
      <c r="P21" s="796">
        <v>9</v>
      </c>
      <c r="Q21" s="796" t="str">
        <f t="shared" si="4"/>
        <v>F43E</v>
      </c>
      <c r="R21" s="796">
        <f t="shared" si="5"/>
      </c>
      <c r="S21" s="9"/>
      <c r="T21" s="962"/>
      <c r="U21" s="962"/>
      <c r="V21" s="9"/>
      <c r="W21" s="9"/>
    </row>
    <row r="22" spans="1:19" ht="15" customHeight="1">
      <c r="A22" s="158" t="s">
        <v>924</v>
      </c>
      <c r="B22" s="327" t="s">
        <v>496</v>
      </c>
      <c r="C22" s="1154"/>
      <c r="D22" s="1179"/>
      <c r="E22" s="909"/>
      <c r="F22" s="668"/>
      <c r="G22" s="1162"/>
      <c r="H22" s="1394"/>
      <c r="I22" s="1149"/>
      <c r="J22" s="1149"/>
      <c r="K22" s="1149"/>
      <c r="L22" s="1149"/>
      <c r="M22" s="780"/>
      <c r="O22" s="796">
        <v>19</v>
      </c>
      <c r="P22" s="796">
        <v>9</v>
      </c>
      <c r="Q22" s="796" t="str">
        <f t="shared" si="4"/>
        <v>F44E</v>
      </c>
      <c r="R22" s="796">
        <f t="shared" si="5"/>
      </c>
      <c r="S22" s="9"/>
    </row>
    <row r="23" spans="1:19" ht="15" customHeight="1" thickBot="1">
      <c r="A23" s="158" t="s">
        <v>925</v>
      </c>
      <c r="B23" s="327" t="s">
        <v>497</v>
      </c>
      <c r="C23" s="1154"/>
      <c r="D23" s="1179"/>
      <c r="E23" s="909"/>
      <c r="F23" s="668"/>
      <c r="G23" s="1162"/>
      <c r="H23" s="1395"/>
      <c r="I23" s="1149"/>
      <c r="J23" s="1149"/>
      <c r="K23" s="1149"/>
      <c r="L23" s="1149"/>
      <c r="M23" s="780"/>
      <c r="O23" s="796">
        <v>19</v>
      </c>
      <c r="P23" s="796">
        <v>9</v>
      </c>
      <c r="Q23" s="796" t="str">
        <f t="shared" si="4"/>
        <v>F46E</v>
      </c>
      <c r="R23" s="796">
        <f t="shared" si="5"/>
      </c>
      <c r="S23" s="9"/>
    </row>
    <row r="24" spans="1:23" ht="15" customHeight="1">
      <c r="A24" s="158" t="s">
        <v>926</v>
      </c>
      <c r="B24" s="327" t="s">
        <v>498</v>
      </c>
      <c r="C24" s="1154"/>
      <c r="D24" s="1179"/>
      <c r="E24" s="909"/>
      <c r="F24" s="668"/>
      <c r="G24" s="1162"/>
      <c r="H24" s="1178"/>
      <c r="I24" s="1149"/>
      <c r="J24" s="1149"/>
      <c r="K24" s="1149"/>
      <c r="L24" s="1149"/>
      <c r="M24" s="780"/>
      <c r="O24" s="796">
        <v>19</v>
      </c>
      <c r="P24" s="796">
        <v>9</v>
      </c>
      <c r="Q24" s="796" t="str">
        <f t="shared" si="4"/>
        <v>F47E</v>
      </c>
      <c r="R24" s="796">
        <f t="shared" si="5"/>
      </c>
      <c r="S24" s="9"/>
      <c r="T24" s="9"/>
      <c r="U24" s="9"/>
      <c r="V24" s="9"/>
      <c r="W24" s="9"/>
    </row>
    <row r="25" spans="1:23" ht="15" customHeight="1">
      <c r="A25" s="158" t="s">
        <v>927</v>
      </c>
      <c r="B25" s="327" t="s">
        <v>499</v>
      </c>
      <c r="C25" s="1154"/>
      <c r="D25" s="1179"/>
      <c r="E25" s="909"/>
      <c r="F25" s="668"/>
      <c r="G25" s="1162"/>
      <c r="H25" s="1178"/>
      <c r="I25" s="1149"/>
      <c r="J25" s="1149"/>
      <c r="K25" s="1149"/>
      <c r="L25" s="1149"/>
      <c r="M25" s="780"/>
      <c r="O25" s="796">
        <v>19</v>
      </c>
      <c r="P25" s="796">
        <v>9</v>
      </c>
      <c r="Q25" s="796" t="str">
        <f t="shared" si="4"/>
        <v>F48E</v>
      </c>
      <c r="R25" s="796">
        <f t="shared" si="5"/>
      </c>
      <c r="S25" s="9"/>
      <c r="T25" s="9"/>
      <c r="U25" s="9"/>
      <c r="V25" s="9"/>
      <c r="W25" s="9"/>
    </row>
    <row r="26" spans="1:23" ht="15" customHeight="1">
      <c r="A26" s="158" t="s">
        <v>928</v>
      </c>
      <c r="B26" s="799" t="s">
        <v>500</v>
      </c>
      <c r="C26" s="1154"/>
      <c r="D26" s="1179"/>
      <c r="E26" s="909"/>
      <c r="F26" s="668"/>
      <c r="G26" s="1162"/>
      <c r="H26" s="1178"/>
      <c r="I26" s="1149"/>
      <c r="J26" s="1149"/>
      <c r="K26" s="1149"/>
      <c r="L26" s="1149"/>
      <c r="M26" s="780"/>
      <c r="O26" s="796">
        <v>19</v>
      </c>
      <c r="P26" s="796">
        <v>9</v>
      </c>
      <c r="Q26" s="796" t="str">
        <f t="shared" si="4"/>
        <v>F49E</v>
      </c>
      <c r="R26" s="796">
        <f t="shared" si="5"/>
      </c>
      <c r="S26" s="9"/>
      <c r="T26" s="9"/>
      <c r="U26" s="9"/>
      <c r="V26" s="9"/>
      <c r="W26" s="9"/>
    </row>
    <row r="27" spans="1:23" ht="15" customHeight="1">
      <c r="A27" s="965" t="s">
        <v>929</v>
      </c>
      <c r="B27" s="799" t="s">
        <v>644</v>
      </c>
      <c r="C27" s="1154"/>
      <c r="D27" s="1179"/>
      <c r="E27" s="909"/>
      <c r="F27" s="668"/>
      <c r="G27" s="1162"/>
      <c r="H27" s="1178"/>
      <c r="I27" s="1149"/>
      <c r="J27" s="1149"/>
      <c r="K27" s="1149"/>
      <c r="L27" s="1149"/>
      <c r="M27" s="780"/>
      <c r="O27" s="796">
        <v>19</v>
      </c>
      <c r="P27" s="796">
        <v>9</v>
      </c>
      <c r="Q27" s="796" t="str">
        <f t="shared" si="4"/>
        <v>F96H</v>
      </c>
      <c r="R27" s="796">
        <f t="shared" si="5"/>
      </c>
      <c r="S27" s="9"/>
      <c r="T27" s="9"/>
      <c r="U27" s="9"/>
      <c r="V27" s="9"/>
      <c r="W27" s="9"/>
    </row>
    <row r="28" spans="1:23" ht="15" customHeight="1">
      <c r="A28" s="158" t="s">
        <v>890</v>
      </c>
      <c r="B28" s="799" t="s">
        <v>465</v>
      </c>
      <c r="C28" s="1154"/>
      <c r="D28" s="1179"/>
      <c r="E28" s="909"/>
      <c r="F28" s="668"/>
      <c r="G28" s="1162"/>
      <c r="H28" s="1178"/>
      <c r="I28" s="1149"/>
      <c r="J28" s="1149"/>
      <c r="K28" s="1149"/>
      <c r="L28" s="1149"/>
      <c r="M28" s="780"/>
      <c r="O28" s="796">
        <v>19</v>
      </c>
      <c r="P28" s="796">
        <v>9</v>
      </c>
      <c r="Q28" s="796" t="str">
        <f t="shared" si="4"/>
        <v>F995</v>
      </c>
      <c r="R28" s="796">
        <f t="shared" si="5"/>
      </c>
      <c r="S28" s="9"/>
      <c r="T28" s="9"/>
      <c r="U28" s="9"/>
      <c r="V28" s="9"/>
      <c r="W28" s="9"/>
    </row>
    <row r="29" spans="1:23" ht="15" customHeight="1">
      <c r="A29" s="158" t="s">
        <v>891</v>
      </c>
      <c r="B29" s="799" t="s">
        <v>466</v>
      </c>
      <c r="C29" s="1154"/>
      <c r="D29" s="1179"/>
      <c r="E29" s="909"/>
      <c r="F29" s="668"/>
      <c r="G29" s="1162"/>
      <c r="H29" s="1178"/>
      <c r="I29" s="1149"/>
      <c r="J29" s="1149"/>
      <c r="K29" s="1149"/>
      <c r="L29" s="1149"/>
      <c r="M29" s="780"/>
      <c r="O29" s="796">
        <v>19</v>
      </c>
      <c r="P29" s="796">
        <v>9</v>
      </c>
      <c r="Q29" s="796" t="str">
        <f t="shared" si="4"/>
        <v>F999</v>
      </c>
      <c r="R29" s="796">
        <f t="shared" si="5"/>
      </c>
      <c r="S29" s="9"/>
      <c r="T29" s="9"/>
      <c r="U29" s="9"/>
      <c r="V29" s="9"/>
      <c r="W29" s="9"/>
    </row>
    <row r="30" spans="1:23" ht="15" customHeight="1" thickBot="1">
      <c r="A30" s="1188" t="s">
        <v>373</v>
      </c>
      <c r="B30" s="1204"/>
      <c r="C30" s="1169">
        <f>SUM(C19:C29)</f>
        <v>0</v>
      </c>
      <c r="D30" s="1179"/>
      <c r="E30" s="909"/>
      <c r="F30" s="668"/>
      <c r="G30" s="1162"/>
      <c r="H30" s="1178"/>
      <c r="I30" s="1149"/>
      <c r="J30" s="1149"/>
      <c r="K30" s="1149"/>
      <c r="L30" s="1149"/>
      <c r="M30" s="780"/>
      <c r="O30" s="796"/>
      <c r="P30" s="796"/>
      <c r="Q30" s="796"/>
      <c r="R30" s="796"/>
      <c r="S30" s="9"/>
      <c r="T30" s="9"/>
      <c r="U30" s="9"/>
      <c r="V30" s="9"/>
      <c r="W30" s="9"/>
    </row>
    <row r="31" spans="1:23" ht="15" customHeight="1">
      <c r="A31" s="1193" t="s">
        <v>816</v>
      </c>
      <c r="B31" s="1194"/>
      <c r="C31" s="1195"/>
      <c r="D31" s="1179"/>
      <c r="E31" s="909"/>
      <c r="F31" s="668"/>
      <c r="G31" s="1162"/>
      <c r="H31" s="1178"/>
      <c r="I31" s="1149"/>
      <c r="J31" s="1149"/>
      <c r="K31" s="1149"/>
      <c r="L31" s="1149"/>
      <c r="M31" s="780"/>
      <c r="O31" s="796"/>
      <c r="P31" s="796"/>
      <c r="Q31" s="796"/>
      <c r="R31" s="796"/>
      <c r="S31" s="9"/>
      <c r="T31" s="9"/>
      <c r="U31" s="9"/>
      <c r="V31" s="9"/>
      <c r="W31" s="9"/>
    </row>
    <row r="32" spans="1:23" ht="15" customHeight="1">
      <c r="A32" s="158" t="s">
        <v>930</v>
      </c>
      <c r="B32" s="327" t="s">
        <v>491</v>
      </c>
      <c r="C32" s="1154"/>
      <c r="D32" s="1179"/>
      <c r="E32" s="909"/>
      <c r="F32" s="668"/>
      <c r="G32" s="1162"/>
      <c r="H32" s="1178"/>
      <c r="I32" s="1149"/>
      <c r="J32" s="1149"/>
      <c r="K32" s="1149"/>
      <c r="L32" s="1149"/>
      <c r="M32" s="780"/>
      <c r="O32" s="796">
        <v>19</v>
      </c>
      <c r="P32" s="796">
        <v>81</v>
      </c>
      <c r="Q32" s="796" t="str">
        <f>B32</f>
        <v>F37E</v>
      </c>
      <c r="R32" s="796">
        <f>IF(ISNUMBER(C32),ROUND(C32,0),"")</f>
      </c>
      <c r="S32" s="9"/>
      <c r="T32" s="9"/>
      <c r="U32" s="9"/>
      <c r="V32" s="9"/>
      <c r="W32" s="9"/>
    </row>
    <row r="33" spans="1:23" ht="15" customHeight="1">
      <c r="A33" s="158" t="s">
        <v>931</v>
      </c>
      <c r="B33" s="327" t="s">
        <v>492</v>
      </c>
      <c r="C33" s="1154"/>
      <c r="D33" s="1179"/>
      <c r="E33" s="909"/>
      <c r="F33" s="668"/>
      <c r="G33" s="1162"/>
      <c r="H33" s="1178"/>
      <c r="I33" s="1149"/>
      <c r="J33" s="1149"/>
      <c r="K33" s="1149"/>
      <c r="L33" s="1149"/>
      <c r="M33" s="780"/>
      <c r="O33" s="796">
        <v>19</v>
      </c>
      <c r="P33" s="796">
        <v>81</v>
      </c>
      <c r="Q33" s="796" t="str">
        <f aca="true" t="shared" si="6" ref="Q33:Q40">B33</f>
        <v>F38E</v>
      </c>
      <c r="R33" s="796">
        <f aca="true" t="shared" si="7" ref="R33:R40">IF(ISNUMBER(C33),ROUND(C33,0),"")</f>
      </c>
      <c r="S33" s="9"/>
      <c r="T33" s="9"/>
      <c r="U33" s="9"/>
      <c r="V33" s="9"/>
      <c r="W33" s="9"/>
    </row>
    <row r="34" spans="1:23" ht="15" customHeight="1">
      <c r="A34" s="158" t="s">
        <v>932</v>
      </c>
      <c r="B34" s="327" t="s">
        <v>493</v>
      </c>
      <c r="C34" s="1154"/>
      <c r="D34" s="1179"/>
      <c r="E34" s="909"/>
      <c r="F34" s="668"/>
      <c r="G34" s="1162"/>
      <c r="H34" s="1178"/>
      <c r="I34" s="1149"/>
      <c r="J34" s="1149"/>
      <c r="K34" s="1149"/>
      <c r="L34" s="1149"/>
      <c r="M34" s="780"/>
      <c r="O34" s="796">
        <v>19</v>
      </c>
      <c r="P34" s="796">
        <v>81</v>
      </c>
      <c r="Q34" s="796" t="str">
        <f t="shared" si="6"/>
        <v>F40E</v>
      </c>
      <c r="R34" s="796">
        <f t="shared" si="7"/>
      </c>
      <c r="S34" s="9"/>
      <c r="T34" s="9"/>
      <c r="U34" s="9"/>
      <c r="V34" s="9"/>
      <c r="W34" s="9"/>
    </row>
    <row r="35" spans="1:23" ht="15" customHeight="1">
      <c r="A35" s="158" t="s">
        <v>933</v>
      </c>
      <c r="B35" s="327" t="s">
        <v>494</v>
      </c>
      <c r="C35" s="1175"/>
      <c r="D35" s="1179"/>
      <c r="E35" s="909"/>
      <c r="F35" s="668"/>
      <c r="G35" s="1162"/>
      <c r="H35" s="1178"/>
      <c r="I35" s="1149"/>
      <c r="J35" s="1149"/>
      <c r="K35" s="1149"/>
      <c r="L35" s="1149"/>
      <c r="M35" s="780"/>
      <c r="O35" s="796">
        <v>19</v>
      </c>
      <c r="P35" s="796">
        <v>81</v>
      </c>
      <c r="Q35" s="796" t="str">
        <f t="shared" si="6"/>
        <v>F41E</v>
      </c>
      <c r="R35" s="796">
        <f t="shared" si="7"/>
      </c>
      <c r="S35" s="9"/>
      <c r="T35" s="9"/>
      <c r="U35" s="9"/>
      <c r="V35" s="9"/>
      <c r="W35" s="9"/>
    </row>
    <row r="36" spans="1:23" ht="15" customHeight="1">
      <c r="A36" s="1239" t="s">
        <v>892</v>
      </c>
      <c r="B36" s="1127" t="s">
        <v>817</v>
      </c>
      <c r="C36" s="1164"/>
      <c r="D36" s="1179"/>
      <c r="E36" s="909"/>
      <c r="F36" s="668"/>
      <c r="G36" s="1162"/>
      <c r="H36" s="1178"/>
      <c r="I36" s="1180"/>
      <c r="J36" s="1149"/>
      <c r="K36" s="1149"/>
      <c r="L36" s="1149"/>
      <c r="M36" s="780"/>
      <c r="O36" s="796">
        <v>19</v>
      </c>
      <c r="P36" s="796">
        <v>81</v>
      </c>
      <c r="Q36" s="796" t="str">
        <f t="shared" si="6"/>
        <v>F02P</v>
      </c>
      <c r="R36" s="796">
        <f t="shared" si="7"/>
      </c>
      <c r="S36" s="9"/>
      <c r="T36" s="9"/>
      <c r="U36" s="9"/>
      <c r="V36" s="9"/>
      <c r="W36" s="9"/>
    </row>
    <row r="37" spans="1:23" ht="15" customHeight="1">
      <c r="A37" s="1239" t="s">
        <v>893</v>
      </c>
      <c r="B37" s="1127" t="s">
        <v>671</v>
      </c>
      <c r="C37" s="1164"/>
      <c r="D37" s="1179"/>
      <c r="E37" s="909"/>
      <c r="F37" s="668"/>
      <c r="G37" s="1162"/>
      <c r="H37" s="1178"/>
      <c r="I37" s="1180"/>
      <c r="J37" s="1149"/>
      <c r="K37" s="1149"/>
      <c r="L37" s="1149"/>
      <c r="M37" s="780"/>
      <c r="O37" s="796">
        <v>19</v>
      </c>
      <c r="P37" s="796">
        <v>81</v>
      </c>
      <c r="Q37" s="796" t="str">
        <f t="shared" si="6"/>
        <v>F27I</v>
      </c>
      <c r="R37" s="796">
        <f t="shared" si="7"/>
      </c>
      <c r="S37" s="9"/>
      <c r="T37" s="9"/>
      <c r="U37" s="9"/>
      <c r="V37" s="9"/>
      <c r="W37" s="9"/>
    </row>
    <row r="38" spans="1:23" ht="15" customHeight="1">
      <c r="A38" s="1239" t="s">
        <v>894</v>
      </c>
      <c r="B38" s="1127" t="s">
        <v>818</v>
      </c>
      <c r="C38" s="1164"/>
      <c r="D38" s="1179"/>
      <c r="E38" s="909"/>
      <c r="F38" s="668"/>
      <c r="G38" s="1162"/>
      <c r="H38" s="1178"/>
      <c r="I38" s="1180"/>
      <c r="J38" s="1149"/>
      <c r="K38" s="1149"/>
      <c r="L38" s="1149"/>
      <c r="M38" s="780"/>
      <c r="O38" s="796">
        <v>19</v>
      </c>
      <c r="P38" s="796">
        <v>81</v>
      </c>
      <c r="Q38" s="796" t="str">
        <f t="shared" si="6"/>
        <v>F00P</v>
      </c>
      <c r="R38" s="796">
        <f t="shared" si="7"/>
      </c>
      <c r="S38" s="9"/>
      <c r="T38" s="9"/>
      <c r="U38" s="9"/>
      <c r="V38" s="9"/>
      <c r="W38" s="9"/>
    </row>
    <row r="39" spans="1:23" ht="15" customHeight="1">
      <c r="A39" s="1239" t="s">
        <v>895</v>
      </c>
      <c r="B39" s="1170" t="s">
        <v>840</v>
      </c>
      <c r="C39" s="1164"/>
      <c r="D39" s="1179"/>
      <c r="E39" s="909"/>
      <c r="F39" s="668"/>
      <c r="G39" s="1162"/>
      <c r="H39" s="1178"/>
      <c r="I39" s="1180"/>
      <c r="J39" s="1149"/>
      <c r="K39" s="1149"/>
      <c r="L39" s="1149"/>
      <c r="M39" s="780"/>
      <c r="O39" s="796">
        <v>19</v>
      </c>
      <c r="P39" s="796">
        <v>81</v>
      </c>
      <c r="Q39" s="796" t="str">
        <f t="shared" si="6"/>
        <v>F01S</v>
      </c>
      <c r="R39" s="796">
        <f t="shared" si="7"/>
      </c>
      <c r="S39" s="9"/>
      <c r="T39" s="9"/>
      <c r="U39" s="9"/>
      <c r="V39" s="9"/>
      <c r="W39" s="9"/>
    </row>
    <row r="40" spans="1:23" ht="15" customHeight="1">
      <c r="A40" s="1239" t="s">
        <v>896</v>
      </c>
      <c r="B40" s="1127" t="s">
        <v>819</v>
      </c>
      <c r="C40" s="1164"/>
      <c r="D40" s="1179"/>
      <c r="E40" s="909"/>
      <c r="F40" s="668"/>
      <c r="G40" s="1162"/>
      <c r="H40" s="1178"/>
      <c r="I40" s="1149"/>
      <c r="J40" s="1149"/>
      <c r="K40" s="1149"/>
      <c r="L40" s="1149"/>
      <c r="M40" s="780"/>
      <c r="O40" s="796">
        <v>19</v>
      </c>
      <c r="P40" s="796">
        <v>81</v>
      </c>
      <c r="Q40" s="796" t="str">
        <f t="shared" si="6"/>
        <v>F01P</v>
      </c>
      <c r="R40" s="796">
        <f t="shared" si="7"/>
      </c>
      <c r="S40" s="9"/>
      <c r="T40" s="9"/>
      <c r="U40" s="9"/>
      <c r="V40" s="9"/>
      <c r="W40" s="9"/>
    </row>
    <row r="41" spans="1:23" ht="15" customHeight="1" thickBot="1">
      <c r="A41" s="1209" t="s">
        <v>820</v>
      </c>
      <c r="B41" s="1210"/>
      <c r="C41" s="1181">
        <f>SUM(C32:C40)</f>
        <v>0</v>
      </c>
      <c r="D41" s="1179"/>
      <c r="E41" s="909"/>
      <c r="F41" s="668"/>
      <c r="G41" s="1162"/>
      <c r="H41" s="1178"/>
      <c r="I41" s="1149"/>
      <c r="J41" s="1149"/>
      <c r="K41" s="1149"/>
      <c r="L41" s="1149"/>
      <c r="M41" s="780"/>
      <c r="O41" s="796"/>
      <c r="P41" s="796"/>
      <c r="Q41" s="796"/>
      <c r="R41" s="796"/>
      <c r="S41" s="9"/>
      <c r="T41" s="9"/>
      <c r="U41" s="9"/>
      <c r="V41" s="9"/>
      <c r="W41" s="9"/>
    </row>
    <row r="42" spans="1:23" ht="15" customHeight="1" thickBot="1">
      <c r="A42" s="1211" t="s">
        <v>645</v>
      </c>
      <c r="B42" s="1212"/>
      <c r="C42" s="487">
        <f>C30+C17-C41</f>
        <v>0</v>
      </c>
      <c r="D42" s="1179"/>
      <c r="E42" s="909"/>
      <c r="F42" s="668"/>
      <c r="G42" s="1162"/>
      <c r="H42" s="1178"/>
      <c r="I42" s="1149"/>
      <c r="J42" s="1149"/>
      <c r="K42" s="1149"/>
      <c r="L42" s="1149"/>
      <c r="M42" s="780"/>
      <c r="O42" s="796"/>
      <c r="P42" s="796"/>
      <c r="Q42" s="796"/>
      <c r="R42" s="796"/>
      <c r="S42" s="9"/>
      <c r="T42" s="9"/>
      <c r="U42" s="9"/>
      <c r="V42" s="9"/>
      <c r="W42" s="9"/>
    </row>
    <row r="43" spans="1:23" ht="15" customHeight="1">
      <c r="A43" s="971" t="s">
        <v>717</v>
      </c>
      <c r="B43" s="972"/>
      <c r="C43" s="973"/>
      <c r="D43" s="1179"/>
      <c r="E43" s="909"/>
      <c r="F43" s="668"/>
      <c r="G43" s="1162"/>
      <c r="H43" s="1178"/>
      <c r="I43" s="1149"/>
      <c r="J43" s="1149"/>
      <c r="K43" s="1149"/>
      <c r="L43" s="1149"/>
      <c r="M43" s="780"/>
      <c r="O43" s="9"/>
      <c r="P43" s="9"/>
      <c r="Q43" s="9"/>
      <c r="R43" s="9"/>
      <c r="S43" s="9"/>
      <c r="T43" s="9"/>
      <c r="U43" s="9"/>
      <c r="V43" s="9"/>
      <c r="W43" s="9"/>
    </row>
    <row r="44" spans="1:23" ht="15" customHeight="1">
      <c r="A44" s="957" t="s">
        <v>719</v>
      </c>
      <c r="B44" s="958"/>
      <c r="C44" s="959"/>
      <c r="D44" s="1179"/>
      <c r="E44" s="909"/>
      <c r="F44" s="668"/>
      <c r="G44" s="1162"/>
      <c r="H44" s="1178"/>
      <c r="I44" s="1149"/>
      <c r="J44" s="1149"/>
      <c r="K44" s="1149"/>
      <c r="L44" s="1149"/>
      <c r="M44" s="780"/>
      <c r="S44" s="9"/>
      <c r="T44" s="9"/>
      <c r="U44" s="9"/>
      <c r="V44" s="9"/>
      <c r="W44" s="9"/>
    </row>
    <row r="45" spans="1:23" ht="15" customHeight="1">
      <c r="A45" s="158" t="s">
        <v>934</v>
      </c>
      <c r="B45" s="327" t="s">
        <v>630</v>
      </c>
      <c r="C45" s="1154"/>
      <c r="D45" s="1179"/>
      <c r="E45" s="909"/>
      <c r="F45" s="668"/>
      <c r="G45" s="1162"/>
      <c r="H45" s="1178"/>
      <c r="I45" s="1149"/>
      <c r="J45" s="1149"/>
      <c r="K45" s="1149"/>
      <c r="L45" s="1149"/>
      <c r="M45" s="780"/>
      <c r="O45" s="796">
        <v>30</v>
      </c>
      <c r="P45" s="796">
        <v>10</v>
      </c>
      <c r="Q45" s="796" t="str">
        <f>B45</f>
        <v>F25I</v>
      </c>
      <c r="R45" s="796">
        <f>IF(ISNUMBER(C45),ROUND(C45,0),"")</f>
      </c>
      <c r="S45" s="9"/>
      <c r="T45" s="9"/>
      <c r="U45" s="9"/>
      <c r="V45" s="9"/>
      <c r="W45" s="9"/>
    </row>
    <row r="46" spans="1:23" ht="15" customHeight="1" thickBot="1">
      <c r="A46" s="1188" t="s">
        <v>506</v>
      </c>
      <c r="B46" s="1204"/>
      <c r="C46" s="1169">
        <f>C45</f>
        <v>0</v>
      </c>
      <c r="D46" s="1179"/>
      <c r="E46" s="909"/>
      <c r="F46" s="668"/>
      <c r="G46" s="1162"/>
      <c r="H46" s="1178"/>
      <c r="I46" s="1149"/>
      <c r="J46" s="1149"/>
      <c r="K46" s="1149"/>
      <c r="L46" s="1149"/>
      <c r="M46" s="780"/>
      <c r="O46" s="9" t="s">
        <v>607</v>
      </c>
      <c r="P46" s="9"/>
      <c r="Q46" s="9"/>
      <c r="R46" s="9"/>
      <c r="S46" s="9"/>
      <c r="T46" s="9"/>
      <c r="U46" s="9"/>
      <c r="V46" s="9"/>
      <c r="W46" s="9"/>
    </row>
    <row r="47" spans="1:23" ht="15" customHeight="1" thickBot="1">
      <c r="A47" s="1198" t="s">
        <v>647</v>
      </c>
      <c r="B47" s="1199"/>
      <c r="C47" s="814">
        <f>C46</f>
        <v>0</v>
      </c>
      <c r="D47" s="1179"/>
      <c r="E47" s="910"/>
      <c r="F47" s="669"/>
      <c r="G47" s="1165"/>
      <c r="H47" s="1149"/>
      <c r="I47" s="1149"/>
      <c r="J47" s="1149"/>
      <c r="K47" s="1149"/>
      <c r="L47" s="1149"/>
      <c r="M47" s="780"/>
      <c r="S47" s="9"/>
      <c r="T47" s="9"/>
      <c r="U47" s="9"/>
      <c r="V47" s="9"/>
      <c r="W47" s="9"/>
    </row>
    <row r="48" spans="1:23" s="1216" customFormat="1" ht="15" customHeight="1" thickBot="1">
      <c r="A48" s="1200" t="s">
        <v>821</v>
      </c>
      <c r="B48" s="1201"/>
      <c r="C48" s="1172">
        <f>C42+C47</f>
        <v>0</v>
      </c>
      <c r="D48" s="1213"/>
      <c r="E48" s="1200" t="s">
        <v>822</v>
      </c>
      <c r="F48" s="1203"/>
      <c r="G48" s="1182">
        <f>G21+G16</f>
        <v>0</v>
      </c>
      <c r="H48" s="1214"/>
      <c r="I48" s="1214"/>
      <c r="J48" s="1214"/>
      <c r="K48" s="1214"/>
      <c r="L48" s="1214"/>
      <c r="M48" s="1215"/>
      <c r="S48" s="1217"/>
      <c r="T48" s="1217"/>
      <c r="U48" s="1217"/>
      <c r="V48" s="1217"/>
      <c r="W48" s="1217"/>
    </row>
    <row r="49" spans="1:23" ht="15" customHeight="1">
      <c r="A49" s="780"/>
      <c r="C49" s="780"/>
      <c r="E49" s="780"/>
      <c r="F49" s="780"/>
      <c r="G49" s="780"/>
      <c r="L49" s="375"/>
      <c r="O49" s="9"/>
      <c r="P49" s="9"/>
      <c r="Q49" s="9"/>
      <c r="R49" s="9"/>
      <c r="S49" s="9"/>
      <c r="T49" s="9"/>
      <c r="U49" s="9"/>
      <c r="V49" s="9"/>
      <c r="W49" s="9"/>
    </row>
    <row r="50" spans="1:23" ht="15" customHeight="1">
      <c r="A50" s="1144" t="s">
        <v>841</v>
      </c>
      <c r="C50" s="780"/>
      <c r="E50" s="780"/>
      <c r="F50" s="780"/>
      <c r="G50" s="969"/>
      <c r="O50" s="9"/>
      <c r="P50" s="9"/>
      <c r="Q50" s="9"/>
      <c r="R50" s="9"/>
      <c r="S50" s="9"/>
      <c r="T50" s="9"/>
      <c r="U50" s="9"/>
      <c r="V50" s="9"/>
      <c r="W50" s="9"/>
    </row>
  </sheetData>
  <sheetProtection password="EA98" sheet="1" formatColumns="0" selectLockedCells="1"/>
  <mergeCells count="3">
    <mergeCell ref="H4:H9"/>
    <mergeCell ref="H11:H16"/>
    <mergeCell ref="H18:H23"/>
  </mergeCells>
  <dataValidations count="2">
    <dataValidation type="whole" allowBlank="1" showInputMessage="1" showErrorMessage="1" errorTitle="ERRORE NEL DATO IMMESSO" error="INSERIRE SOLO NUMERI INTERI" sqref="C45 G19 G7:G14 C19:C29 C32:C37 C7:C16">
      <formula1>0</formula1>
      <formula2>999999999999</formula2>
    </dataValidation>
    <dataValidation type="whole" allowBlank="1" showInputMessage="1" showErrorMessage="1" errorTitle="ERRORE NEL DATO IMMESSO" error="INSERIRE SOLO NUMERI INTERI" sqref="C46:C47 C17 G15:G16 C30:C31 C38:C42 G20:G47">
      <formula1>-999999999999</formula1>
      <formula2>999999999999</formula2>
    </dataValidation>
  </dataValidations>
  <printOptions horizontalCentered="1"/>
  <pageMargins left="0.3937007874015748" right="0.3937007874015748" top="0.984251968503937" bottom="0.3937007874015748" header="0.5118110236220472" footer="0.1968503937007874"/>
  <pageSetup horizontalDpi="300" verticalDpi="300" orientation="landscape" paperSize="9" scale="80" r:id="rId2"/>
  <rowBreaks count="1" manualBreakCount="1">
    <brk id="26" max="255" man="1"/>
  </rowBreaks>
  <drawing r:id="rId1"/>
</worksheet>
</file>

<file path=xl/worksheets/sheet21.xml><?xml version="1.0" encoding="utf-8"?>
<worksheet xmlns="http://schemas.openxmlformats.org/spreadsheetml/2006/main" xmlns:r="http://schemas.openxmlformats.org/officeDocument/2006/relationships">
  <dimension ref="A1:O69"/>
  <sheetViews>
    <sheetView showGridLines="0" zoomScale="75" zoomScaleNormal="75" zoomScalePageLayoutView="0" workbookViewId="0" topLeftCell="A1">
      <selection activeCell="E13" sqref="E13"/>
    </sheetView>
  </sheetViews>
  <sheetFormatPr defaultColWidth="9.33203125" defaultRowHeight="10.5"/>
  <cols>
    <col min="1" max="1" width="10.83203125" style="1053" customWidth="1"/>
    <col min="2" max="2" width="10.83203125" style="1054" customWidth="1"/>
    <col min="3" max="3" width="180.83203125" style="1011" customWidth="1"/>
    <col min="4" max="4" width="2.83203125" style="1011" customWidth="1"/>
    <col min="5" max="5" width="20.83203125" style="1055" customWidth="1"/>
    <col min="6" max="6" width="50.83203125" style="1008" customWidth="1"/>
    <col min="7" max="7" width="9.33203125" style="1017" customWidth="1"/>
    <col min="8" max="8" width="9.33203125" style="1018" customWidth="1"/>
    <col min="9" max="9" width="9.33203125" style="1050" customWidth="1"/>
    <col min="10" max="10" width="9.33203125" style="1011" customWidth="1"/>
    <col min="11" max="14" width="12" style="1011" hidden="1" customWidth="1"/>
    <col min="15" max="16384" width="9.33203125" style="1011" customWidth="1"/>
  </cols>
  <sheetData>
    <row r="1" spans="1:9" s="913" customFormat="1" ht="45" customHeight="1" thickBot="1">
      <c r="A1" s="974" t="s">
        <v>720</v>
      </c>
      <c r="B1" s="975"/>
      <c r="C1" s="976"/>
      <c r="D1" s="976"/>
      <c r="E1" s="977"/>
      <c r="F1" s="951" t="s">
        <v>721</v>
      </c>
      <c r="H1" s="978" t="s">
        <v>449</v>
      </c>
      <c r="I1" s="979"/>
    </row>
    <row r="2" spans="1:9" s="913" customFormat="1" ht="41.25" customHeight="1">
      <c r="A2" s="980" t="s">
        <v>722</v>
      </c>
      <c r="B2" s="981"/>
      <c r="C2" s="982"/>
      <c r="D2" s="983"/>
      <c r="E2" s="984"/>
      <c r="F2" s="1393" t="str">
        <f>IF(AND(ISBLANK($E$23),OR(SUMIF('t1'!N:N,$H$1,'t1'!AI:AI)+SUMIF('t1'!N:N,$H$1,'t1'!AJ:AJ)&gt;0,SUMIF('t12'!L:L,$H$1,'t12'!AA:AA)&gt;6)),"Attenzione: è necessario compilare la domanda GEN195 !!!","OK")</f>
        <v>OK</v>
      </c>
      <c r="G2" s="985"/>
      <c r="H2" s="986"/>
      <c r="I2" s="979"/>
    </row>
    <row r="3" spans="1:9" s="916" customFormat="1" ht="30" customHeight="1" thickBot="1">
      <c r="A3" s="925"/>
      <c r="B3" s="987"/>
      <c r="C3" s="615"/>
      <c r="D3" s="914"/>
      <c r="E3" s="915"/>
      <c r="F3" s="1396"/>
      <c r="G3" s="985"/>
      <c r="H3" s="986"/>
      <c r="I3" s="979"/>
    </row>
    <row r="4" spans="1:9" s="913" customFormat="1" ht="16.5" customHeight="1">
      <c r="A4" s="926"/>
      <c r="B4" s="988"/>
      <c r="C4" s="917"/>
      <c r="D4" s="917"/>
      <c r="E4" s="917"/>
      <c r="F4" s="1397" t="s">
        <v>723</v>
      </c>
      <c r="G4" s="917"/>
      <c r="H4" s="989"/>
      <c r="I4" s="917"/>
    </row>
    <row r="5" spans="2:8" s="913" customFormat="1" ht="21" customHeight="1" thickBot="1">
      <c r="B5" s="990"/>
      <c r="C5" s="918" t="s">
        <v>331</v>
      </c>
      <c r="F5" s="1398"/>
      <c r="H5" s="991"/>
    </row>
    <row r="6" spans="1:8" s="920" customFormat="1" ht="20.25" customHeight="1">
      <c r="A6" s="992" t="str">
        <f>'t1'!$A$1</f>
        <v>PRESIDENZA DEL CONSIGLIO DEI MINISTRI - anno 2019</v>
      </c>
      <c r="B6" s="993"/>
      <c r="C6" s="994"/>
      <c r="D6" s="995"/>
      <c r="E6" s="995"/>
      <c r="F6" s="1399" t="str">
        <f>IF(AND(ISBLANK(E17),ISBLANK(E19),ISBLANK(E21)),"OK",IF(AND(OR(ISBLANK(E17),YEAR(E17)&gt;'t1'!L1-1),OR(ISBLANK(E19),YEAR(E19)&gt;'t1'!L1-1),OR(ISBLANK(E21),YEAR(E21)&gt;'t1'!L1-1)),"OK","Attenzione: almeno una data di certificazione è antececedente l'anno "&amp;'t1'!L1&amp;", è necessario giustificare"))</f>
        <v>OK</v>
      </c>
      <c r="H6" s="996"/>
    </row>
    <row r="7" spans="1:9" s="920" customFormat="1" ht="11.25" customHeight="1">
      <c r="A7" s="927"/>
      <c r="B7" s="997"/>
      <c r="C7" s="919"/>
      <c r="D7" s="919"/>
      <c r="E7" s="922"/>
      <c r="F7" s="1400"/>
      <c r="H7" s="996"/>
      <c r="I7" s="919"/>
    </row>
    <row r="8" spans="1:14" s="920" customFormat="1" ht="30.75" customHeight="1">
      <c r="A8" s="923"/>
      <c r="B8" s="998"/>
      <c r="C8" s="999" t="s">
        <v>724</v>
      </c>
      <c r="F8" s="1400"/>
      <c r="G8" s="1000"/>
      <c r="H8" s="996"/>
      <c r="N8" s="1001" t="s">
        <v>725</v>
      </c>
    </row>
    <row r="9" spans="1:14" s="920" customFormat="1" ht="30.75" customHeight="1" thickBot="1">
      <c r="A9" s="923"/>
      <c r="B9" s="998"/>
      <c r="C9" s="919"/>
      <c r="D9" s="919"/>
      <c r="E9" s="924"/>
      <c r="F9" s="1401"/>
      <c r="G9" s="921"/>
      <c r="H9" s="1002"/>
      <c r="I9" s="921"/>
      <c r="N9" s="1003">
        <f>(COUNTIF(E:E,"&lt;&gt;"&amp;"")+COUNTIF(C66,"&lt;&gt;"&amp;"")+COUNTIF(C69,"&lt;&gt;"&amp;""))</f>
        <v>0</v>
      </c>
    </row>
    <row r="10" spans="1:9" ht="3.75" customHeight="1">
      <c r="A10" s="1004"/>
      <c r="B10" s="1005"/>
      <c r="C10" s="1006"/>
      <c r="D10" s="1004"/>
      <c r="E10" s="1007"/>
      <c r="G10" s="1009"/>
      <c r="H10" s="1004"/>
      <c r="I10" s="1010"/>
    </row>
    <row r="11" spans="1:14" s="1017" customFormat="1" ht="30" customHeight="1">
      <c r="A11" s="1012" t="s">
        <v>726</v>
      </c>
      <c r="B11" s="1013"/>
      <c r="C11" s="1014" t="s">
        <v>727</v>
      </c>
      <c r="D11" s="1012"/>
      <c r="E11" s="1015"/>
      <c r="F11" s="1016"/>
      <c r="H11" s="1018"/>
      <c r="I11" s="1019"/>
      <c r="K11" s="1001" t="s">
        <v>728</v>
      </c>
      <c r="L11" s="1001" t="s">
        <v>729</v>
      </c>
      <c r="M11" s="1001" t="s">
        <v>730</v>
      </c>
      <c r="N11" s="1001" t="s">
        <v>714</v>
      </c>
    </row>
    <row r="12" spans="1:9" s="1017" customFormat="1" ht="3.75" customHeight="1">
      <c r="A12" s="1020"/>
      <c r="B12" s="1021"/>
      <c r="C12" s="1020"/>
      <c r="D12" s="1020"/>
      <c r="E12" s="1022"/>
      <c r="H12" s="1018"/>
      <c r="I12" s="1019"/>
    </row>
    <row r="13" spans="1:15" s="1017" customFormat="1" ht="30" customHeight="1">
      <c r="A13" s="1069" t="s">
        <v>731</v>
      </c>
      <c r="B13" s="1070" t="s">
        <v>732</v>
      </c>
      <c r="C13" s="1065" t="s">
        <v>733</v>
      </c>
      <c r="D13" s="1036"/>
      <c r="E13" s="1071"/>
      <c r="F13" s="1035">
        <f>IF(AND(LEN(E13)=1,OR(UPPER(E13)="N",UPPER(E13)="S")),"",IF(ISBLANK(E13),"","  Errore ! Inserire S o N"))</f>
      </c>
      <c r="G13" s="1036"/>
      <c r="H13" s="1036"/>
      <c r="I13" s="1036"/>
      <c r="J13" s="1036"/>
      <c r="K13" s="1037" t="str">
        <f>LEFT(A13,3)</f>
        <v>GEN</v>
      </c>
      <c r="L13" s="1037" t="str">
        <f>RIGHT(A13,3)</f>
        <v>172</v>
      </c>
      <c r="M13" s="1037" t="str">
        <f>B13</f>
        <v>FLAG</v>
      </c>
      <c r="N13" s="1038">
        <f>IF(AND(LEN(E13)=1,OR(UPPER(E13)="N",UPPER(E13)="S")),UPPER(E13),"")</f>
      </c>
      <c r="O13" s="1036"/>
    </row>
    <row r="14" spans="1:15" s="1017" customFormat="1" ht="3.75" customHeight="1">
      <c r="A14" s="1069"/>
      <c r="B14" s="1069"/>
      <c r="C14" s="1066"/>
      <c r="D14" s="1066"/>
      <c r="E14" s="1072"/>
      <c r="F14" s="1073"/>
      <c r="G14" s="1036"/>
      <c r="H14" s="1036"/>
      <c r="I14" s="1036"/>
      <c r="J14" s="1036"/>
      <c r="K14" s="1036"/>
      <c r="L14" s="1036"/>
      <c r="M14" s="1036"/>
      <c r="N14" s="1036"/>
      <c r="O14" s="1036"/>
    </row>
    <row r="15" spans="1:15" s="1017" customFormat="1" ht="30" customHeight="1">
      <c r="A15" s="1069" t="s">
        <v>734</v>
      </c>
      <c r="B15" s="1070" t="s">
        <v>732</v>
      </c>
      <c r="C15" s="1065" t="s">
        <v>735</v>
      </c>
      <c r="D15" s="1036"/>
      <c r="E15" s="1071"/>
      <c r="F15" s="1035">
        <f>IF(AND(LEN(E15)=1,OR(UPPER(E15)="N",UPPER(E15)="S")),"",IF(ISBLANK(E15),"","  Errore ! Inserire S o N"))</f>
      </c>
      <c r="G15" s="1036"/>
      <c r="H15" s="1036"/>
      <c r="I15" s="1036"/>
      <c r="J15" s="1036"/>
      <c r="K15" s="1037" t="str">
        <f>LEFT(A15,3)</f>
        <v>GEN</v>
      </c>
      <c r="L15" s="1037" t="str">
        <f>RIGHT(A15,3)</f>
        <v>207</v>
      </c>
      <c r="M15" s="1037" t="str">
        <f>B15</f>
        <v>FLAG</v>
      </c>
      <c r="N15" s="1038">
        <f>IF(AND(LEN(E15)=1,OR(UPPER(E15)="N",UPPER(E15)="S")),UPPER(E15),"")</f>
      </c>
      <c r="O15" s="1036"/>
    </row>
    <row r="16" spans="1:15" s="1017" customFormat="1" ht="3.75" customHeight="1">
      <c r="A16" s="1069"/>
      <c r="B16" s="1069"/>
      <c r="C16" s="1066"/>
      <c r="D16" s="1066"/>
      <c r="E16" s="1072"/>
      <c r="F16" s="1073"/>
      <c r="G16" s="1036"/>
      <c r="H16" s="1036"/>
      <c r="I16" s="1036"/>
      <c r="J16" s="1036"/>
      <c r="K16" s="1036"/>
      <c r="L16" s="1036"/>
      <c r="M16" s="1036"/>
      <c r="N16" s="1036"/>
      <c r="O16" s="1036"/>
    </row>
    <row r="17" spans="1:15" s="1017" customFormat="1" ht="30" customHeight="1">
      <c r="A17" s="1069" t="s">
        <v>826</v>
      </c>
      <c r="B17" s="1070" t="s">
        <v>736</v>
      </c>
      <c r="C17" s="1065" t="s">
        <v>827</v>
      </c>
      <c r="D17" s="1036"/>
      <c r="E17" s="1032"/>
      <c r="F17" s="1128">
        <f ca="1">IF(ISBLANK(E17),"",IF(AND(E17&gt;=DATE('t1'!$L$1-1,1,1),E17&lt;=TODAY()),"","Digitare una data non anteriore al 1 Gennaio "&amp;'t1'!$L$1-1&amp;" (gg/mm/aaaa)"))</f>
      </c>
      <c r="G17" s="1227"/>
      <c r="H17" s="1036"/>
      <c r="I17" s="1036"/>
      <c r="J17" s="1036"/>
      <c r="K17" s="1037" t="str">
        <f>LEFT(A17,3)</f>
        <v>GEN</v>
      </c>
      <c r="L17" s="1037" t="str">
        <f>RIGHT(A17,3)</f>
        <v>353</v>
      </c>
      <c r="M17" s="1037" t="str">
        <f>B17</f>
        <v>DATE</v>
      </c>
      <c r="N17" s="1074">
        <f ca="1">IF(AND(E17&gt;=DATE(2018,1,1),E17&lt;=TODAY()),"'"&amp;DAY(E17)&amp;"/"&amp;MONTH(E17)&amp;"/"&amp;YEAR(E17),"")</f>
      </c>
      <c r="O17" s="1036"/>
    </row>
    <row r="18" spans="1:15" s="1017" customFormat="1" ht="3.75" customHeight="1">
      <c r="A18" s="1069"/>
      <c r="B18" s="1129"/>
      <c r="C18" s="1066"/>
      <c r="D18" s="1066"/>
      <c r="E18" s="1072"/>
      <c r="F18" s="1130"/>
      <c r="G18" s="1036"/>
      <c r="H18" s="1081"/>
      <c r="I18" s="1082"/>
      <c r="J18" s="1036"/>
      <c r="K18" s="1036"/>
      <c r="L18" s="1036"/>
      <c r="M18" s="1036"/>
      <c r="N18" s="1036"/>
      <c r="O18" s="1036"/>
    </row>
    <row r="19" spans="1:15" s="1017" customFormat="1" ht="30" customHeight="1">
      <c r="A19" s="1069" t="s">
        <v>828</v>
      </c>
      <c r="B19" s="1070" t="s">
        <v>736</v>
      </c>
      <c r="C19" s="1065" t="s">
        <v>829</v>
      </c>
      <c r="D19" s="1036"/>
      <c r="E19" s="1032"/>
      <c r="F19" s="1128">
        <f ca="1">IF(ISBLANK(E19),"",IF(AND(E19&gt;=DATE('t1'!$L$1-1,1,1),E19&lt;=TODAY()),"","Digitare una data non anteriore al 1 Gennaio "&amp;'t1'!$L$1-1&amp;" (gg/mm/aaaa)"))</f>
      </c>
      <c r="G19" s="1227"/>
      <c r="H19" s="1036"/>
      <c r="I19" s="1036"/>
      <c r="J19" s="1036"/>
      <c r="K19" s="1037" t="str">
        <f>LEFT(A19,3)</f>
        <v>GEN</v>
      </c>
      <c r="L19" s="1037" t="str">
        <f>RIGHT(A19,3)</f>
        <v>354</v>
      </c>
      <c r="M19" s="1037" t="str">
        <f>B19</f>
        <v>DATE</v>
      </c>
      <c r="N19" s="1074">
        <f ca="1">IF(AND(E19&gt;=DATE(2018,1,1),E19&lt;=TODAY()),"'"&amp;DAY(E19)&amp;"/"&amp;MONTH(E19)&amp;"/"&amp;YEAR(E19),"")</f>
      </c>
      <c r="O19" s="1036"/>
    </row>
    <row r="20" spans="1:15" s="1017" customFormat="1" ht="3.75" customHeight="1">
      <c r="A20" s="1069"/>
      <c r="B20" s="1070"/>
      <c r="C20" s="1065"/>
      <c r="D20" s="1036"/>
      <c r="E20" s="1131"/>
      <c r="F20" s="1130"/>
      <c r="G20" s="1036"/>
      <c r="H20" s="1036"/>
      <c r="I20" s="1036"/>
      <c r="J20" s="1036"/>
      <c r="K20" s="1037"/>
      <c r="L20" s="1037"/>
      <c r="M20" s="1037"/>
      <c r="N20" s="1074"/>
      <c r="O20" s="1036"/>
    </row>
    <row r="21" spans="1:15" s="1017" customFormat="1" ht="30" customHeight="1">
      <c r="A21" s="1069" t="s">
        <v>830</v>
      </c>
      <c r="B21" s="1070" t="s">
        <v>736</v>
      </c>
      <c r="C21" s="1065" t="s">
        <v>831</v>
      </c>
      <c r="D21" s="1036"/>
      <c r="E21" s="1032"/>
      <c r="F21" s="1128">
        <f ca="1">IF(ISBLANK(E21),"",IF(AND(E21&gt;=DATE('t1'!$L$1-1,1,1),E21&lt;=TODAY()),"","Digitare una data non anteriore al 1 Gennaio "&amp;'t1'!$L$1-1&amp;" (gg/mm/aaaa)"))</f>
      </c>
      <c r="G21" s="1227"/>
      <c r="H21" s="1036"/>
      <c r="I21" s="1036"/>
      <c r="J21" s="1036"/>
      <c r="K21" s="1037" t="str">
        <f>LEFT(A21,3)</f>
        <v>GEN</v>
      </c>
      <c r="L21" s="1037" t="str">
        <f>RIGHT(A21,3)</f>
        <v>355</v>
      </c>
      <c r="M21" s="1037" t="str">
        <f>B21</f>
        <v>DATE</v>
      </c>
      <c r="N21" s="1074">
        <f ca="1">IF(AND(E21&gt;=DATE(2018,1,1),E21&lt;=TODAY()),"'"&amp;DAY(E21)&amp;"/"&amp;MONTH(E21)&amp;"/"&amp;YEAR(E21),"")</f>
      </c>
      <c r="O21" s="1036"/>
    </row>
    <row r="22" spans="1:15" s="1017" customFormat="1" ht="3.75" customHeight="1">
      <c r="A22" s="1069"/>
      <c r="B22" s="1129"/>
      <c r="C22" s="1066"/>
      <c r="D22" s="1066"/>
      <c r="E22" s="1072"/>
      <c r="F22" s="1065"/>
      <c r="G22" s="1036"/>
      <c r="H22" s="1081"/>
      <c r="I22" s="1082"/>
      <c r="J22" s="1036"/>
      <c r="K22" s="1036"/>
      <c r="L22" s="1036"/>
      <c r="M22" s="1036"/>
      <c r="N22" s="1036"/>
      <c r="O22" s="1036"/>
    </row>
    <row r="23" spans="1:15" s="1017" customFormat="1" ht="30" customHeight="1">
      <c r="A23" s="1069" t="s">
        <v>737</v>
      </c>
      <c r="B23" s="1070" t="s">
        <v>738</v>
      </c>
      <c r="C23" s="1065" t="s">
        <v>739</v>
      </c>
      <c r="D23" s="1036"/>
      <c r="E23" s="1132"/>
      <c r="F23" s="1035">
        <f>IF(AND(SUM(E17:E21)&gt;0,F6="ok",E23&gt;0),"Attenzione, dato incoerente",IF(ISBLANK(E23),"",IF(ISNUMBER(E23),IF(E23-INT(E23)=0,"","  Errore ! Inserire un numero intero senza decimali"),"  Errore ! Inserire un numero intero senza decimali")))</f>
      </c>
      <c r="G23" s="1036"/>
      <c r="H23" s="1036"/>
      <c r="I23" s="1036"/>
      <c r="J23" s="1036"/>
      <c r="K23" s="1037" t="str">
        <f>LEFT(A23,3)</f>
        <v>GEN</v>
      </c>
      <c r="L23" s="1037" t="str">
        <f>RIGHT(A23,3)</f>
        <v>195</v>
      </c>
      <c r="M23" s="1037" t="str">
        <f>B23</f>
        <v>INT</v>
      </c>
      <c r="N23" s="1038">
        <f>IF(ISNUMBER(E23),ROUND(E23,0),"")</f>
      </c>
      <c r="O23" s="1036"/>
    </row>
    <row r="24" spans="1:9" s="1017" customFormat="1" ht="3.75" customHeight="1">
      <c r="A24" s="1034"/>
      <c r="B24" s="1029"/>
      <c r="C24" s="1020"/>
      <c r="D24" s="1020"/>
      <c r="E24" s="1022"/>
      <c r="F24" s="1031"/>
      <c r="H24" s="1018"/>
      <c r="I24" s="1019"/>
    </row>
    <row r="25" spans="1:9" s="1017" customFormat="1" ht="30" customHeight="1">
      <c r="A25" s="1012" t="s">
        <v>740</v>
      </c>
      <c r="B25" s="1012"/>
      <c r="C25" s="1014" t="s">
        <v>842</v>
      </c>
      <c r="D25" s="1012"/>
      <c r="E25" s="1015"/>
      <c r="F25" s="1031"/>
      <c r="H25" s="1018"/>
      <c r="I25" s="1019"/>
    </row>
    <row r="26" spans="1:9" s="1017" customFormat="1" ht="3.75" customHeight="1">
      <c r="A26" s="1020"/>
      <c r="B26" s="1029"/>
      <c r="C26" s="1020"/>
      <c r="D26" s="1020"/>
      <c r="E26" s="1022"/>
      <c r="F26" s="1031"/>
      <c r="H26" s="1018"/>
      <c r="I26" s="1019"/>
    </row>
    <row r="27" spans="1:14" s="1036" customFormat="1" ht="30" customHeight="1">
      <c r="A27" s="1083" t="s">
        <v>832</v>
      </c>
      <c r="B27" s="1219" t="s">
        <v>738</v>
      </c>
      <c r="C27" s="1065" t="s">
        <v>871</v>
      </c>
      <c r="E27" s="1075"/>
      <c r="F27" s="1035">
        <f>IF(ISBLANK(E27),"",IF(ISNUMBER(E27),IF(E27-INT(E27)=0,"","  Errore ! Inserire un numero intero senza decimali"),"  Errore ! Inserire un numero intero senza decimali"))</f>
      </c>
      <c r="K27" s="1037" t="str">
        <f>LEFT(A27,3)</f>
        <v>LEG</v>
      </c>
      <c r="L27" s="1037" t="str">
        <f>RIGHT(A27,3)</f>
        <v>357</v>
      </c>
      <c r="M27" s="1037" t="str">
        <f>B27</f>
        <v>INT</v>
      </c>
      <c r="N27" s="1038">
        <f>IF(ISNUMBER(E27),ROUND(E27,0),"")</f>
      </c>
    </row>
    <row r="28" spans="1:9" s="1017" customFormat="1" ht="3.75" customHeight="1">
      <c r="A28" s="1023"/>
      <c r="B28" s="1029"/>
      <c r="C28" s="1065"/>
      <c r="D28" s="1020"/>
      <c r="E28" s="1030"/>
      <c r="F28" s="1031"/>
      <c r="H28" s="1018"/>
      <c r="I28" s="1019"/>
    </row>
    <row r="29" spans="1:14" s="1036" customFormat="1" ht="30" customHeight="1">
      <c r="A29" s="1083" t="s">
        <v>872</v>
      </c>
      <c r="B29" s="1219" t="s">
        <v>738</v>
      </c>
      <c r="C29" s="1065" t="s">
        <v>873</v>
      </c>
      <c r="D29" s="1221"/>
      <c r="E29" s="1222"/>
      <c r="F29" s="1128">
        <f>IF(ISBLANK(E29),"",IF(ISNUMBER(E29),IF(E29-INT(E29)=0,"","  Errore ! Inserire un numero intero senza decimali"),"  Errore ! Inserire un numero intero senza decimali"))</f>
      </c>
      <c r="K29" s="1037" t="str">
        <f>LEFT(A29,3)</f>
        <v>LEG</v>
      </c>
      <c r="L29" s="1037" t="str">
        <f>RIGHT(A29,3)</f>
        <v>398</v>
      </c>
      <c r="M29" s="1037" t="str">
        <f>B29</f>
        <v>INT</v>
      </c>
      <c r="N29" s="1038">
        <f>IF(ISNUMBER(E29),ROUND(E29,0),"")</f>
      </c>
    </row>
    <row r="30" spans="1:9" s="1017" customFormat="1" ht="3.75" customHeight="1">
      <c r="A30" s="1023"/>
      <c r="B30" s="1029"/>
      <c r="C30" s="1020"/>
      <c r="D30" s="1020"/>
      <c r="E30" s="1030"/>
      <c r="F30" s="1031"/>
      <c r="H30" s="1018"/>
      <c r="I30" s="1019"/>
    </row>
    <row r="31" spans="1:9" s="1017" customFormat="1" ht="30" customHeight="1">
      <c r="A31" s="1012" t="s">
        <v>741</v>
      </c>
      <c r="B31" s="1012"/>
      <c r="C31" s="1014" t="s">
        <v>742</v>
      </c>
      <c r="D31" s="1012"/>
      <c r="E31" s="1015"/>
      <c r="F31" s="1031"/>
      <c r="H31" s="1018"/>
      <c r="I31" s="1019"/>
    </row>
    <row r="32" spans="1:9" s="1017" customFormat="1" ht="3.75" customHeight="1">
      <c r="A32" s="1020"/>
      <c r="B32" s="1029"/>
      <c r="C32" s="1020"/>
      <c r="D32" s="1020"/>
      <c r="E32" s="1022"/>
      <c r="F32" s="1031"/>
      <c r="H32" s="1018"/>
      <c r="I32" s="1019"/>
    </row>
    <row r="33" spans="1:14" s="1017" customFormat="1" ht="30" customHeight="1">
      <c r="A33" s="1039" t="s">
        <v>743</v>
      </c>
      <c r="B33" s="1024" t="s">
        <v>738</v>
      </c>
      <c r="C33" s="1016" t="s">
        <v>744</v>
      </c>
      <c r="E33" s="1033"/>
      <c r="F33" s="1026">
        <f>IF(ISBLANK(E33),"",IF(ISNUMBER(E33),IF(E33-INT(E33)=0,"","  Errore ! Inserire un numero intero senza decimali"),"  Errore ! Inserire un numero intero senza decimali"))</f>
      </c>
      <c r="K33" s="1027" t="str">
        <f>LEFT(A33,3)</f>
        <v>ORG</v>
      </c>
      <c r="L33" s="1027" t="str">
        <f>RIGHT(A33,3)</f>
        <v>189</v>
      </c>
      <c r="M33" s="1027" t="str">
        <f>B33</f>
        <v>INT</v>
      </c>
      <c r="N33" s="1028">
        <f>IF(ISNUMBER(E33),ROUND(E33,0),"")</f>
      </c>
    </row>
    <row r="34" spans="1:9" s="1017" customFormat="1" ht="3.75" customHeight="1">
      <c r="A34" s="1039"/>
      <c r="B34" s="1029"/>
      <c r="C34" s="1020"/>
      <c r="D34" s="1020"/>
      <c r="E34" s="1030"/>
      <c r="F34" s="1031"/>
      <c r="H34" s="1018"/>
      <c r="I34" s="1019"/>
    </row>
    <row r="35" spans="1:14" s="1017" customFormat="1" ht="30" customHeight="1">
      <c r="A35" s="1039" t="s">
        <v>745</v>
      </c>
      <c r="B35" s="1024" t="s">
        <v>738</v>
      </c>
      <c r="C35" s="1016" t="s">
        <v>746</v>
      </c>
      <c r="E35" s="1033"/>
      <c r="F35" s="1026">
        <f>IF(ISBLANK(E35),"",IF(ISNUMBER(E35),IF(E35-INT(E35)=0,"","  Errore ! Inserire un numero intero senza decimali"),"  Errore ! Inserire un numero intero senza decimali"))</f>
      </c>
      <c r="K35" s="1027" t="str">
        <f>LEFT(A35,3)</f>
        <v>ORG</v>
      </c>
      <c r="L35" s="1027" t="str">
        <f>RIGHT(A35,3)</f>
        <v>268</v>
      </c>
      <c r="M35" s="1027" t="str">
        <f>B35</f>
        <v>INT</v>
      </c>
      <c r="N35" s="1028">
        <f>IF(ISNUMBER(E35),ROUND(E35,0),"")</f>
      </c>
    </row>
    <row r="36" spans="1:9" s="1017" customFormat="1" ht="3.75" customHeight="1">
      <c r="A36" s="1041"/>
      <c r="B36" s="1029"/>
      <c r="C36" s="1020"/>
      <c r="D36" s="1020"/>
      <c r="E36" s="1030"/>
      <c r="F36" s="1031"/>
      <c r="H36" s="1018"/>
      <c r="I36" s="1019"/>
    </row>
    <row r="37" spans="1:14" s="1017" customFormat="1" ht="30" customHeight="1">
      <c r="A37" s="1039" t="s">
        <v>747</v>
      </c>
      <c r="B37" s="1024" t="s">
        <v>738</v>
      </c>
      <c r="C37" s="1016" t="s">
        <v>748</v>
      </c>
      <c r="E37" s="1033"/>
      <c r="F37" s="1026">
        <f>IF(ISBLANK(E37),"",IF(ISNUMBER(E37),IF(E37-INT(E37)=0,"","  Errore ! Inserire un numero intero senza decimali"),"  Errore ! Inserire un numero intero senza decimali"))</f>
      </c>
      <c r="K37" s="1027" t="str">
        <f>LEFT(A37,3)</f>
        <v>ORG</v>
      </c>
      <c r="L37" s="1027" t="str">
        <f>RIGHT(A37,3)</f>
        <v>269</v>
      </c>
      <c r="M37" s="1027" t="str">
        <f>B37</f>
        <v>INT</v>
      </c>
      <c r="N37" s="1028">
        <f>IF(ISNUMBER(E37),ROUND(E37,0),"")</f>
      </c>
    </row>
    <row r="38" spans="1:9" s="1017" customFormat="1" ht="3.75" customHeight="1">
      <c r="A38" s="1039"/>
      <c r="B38" s="1029"/>
      <c r="C38" s="1020"/>
      <c r="D38" s="1020"/>
      <c r="E38" s="1030"/>
      <c r="F38" s="1031"/>
      <c r="H38" s="1018"/>
      <c r="I38" s="1019"/>
    </row>
    <row r="39" spans="1:14" s="1017" customFormat="1" ht="30" customHeight="1">
      <c r="A39" s="1039" t="s">
        <v>749</v>
      </c>
      <c r="B39" s="1024" t="s">
        <v>738</v>
      </c>
      <c r="C39" s="1016" t="s">
        <v>750</v>
      </c>
      <c r="E39" s="1033"/>
      <c r="F39" s="1026">
        <f>IF(ISBLANK(E39),"",IF(ISNUMBER(E39),IF(E39-INT(E39)=0,"","  Errore ! Inserire un numero intero senza decimali"),"  Errore ! Inserire un numero intero senza decimali"))</f>
      </c>
      <c r="K39" s="1027" t="str">
        <f>LEFT(A39,3)</f>
        <v>ORG</v>
      </c>
      <c r="L39" s="1027" t="str">
        <f>RIGHT(A39,3)</f>
        <v>270</v>
      </c>
      <c r="M39" s="1027" t="str">
        <f>B39</f>
        <v>INT</v>
      </c>
      <c r="N39" s="1028">
        <f>IF(ISNUMBER(E39),ROUND(E39,0),"")</f>
      </c>
    </row>
    <row r="40" spans="1:9" s="1017" customFormat="1" ht="3.75" customHeight="1">
      <c r="A40" s="1039"/>
      <c r="B40" s="1029"/>
      <c r="C40" s="1020"/>
      <c r="D40" s="1020"/>
      <c r="E40" s="1030"/>
      <c r="F40" s="1031"/>
      <c r="H40" s="1018"/>
      <c r="I40" s="1019"/>
    </row>
    <row r="41" spans="1:14" s="1017" customFormat="1" ht="30" customHeight="1">
      <c r="A41" s="1039" t="s">
        <v>751</v>
      </c>
      <c r="B41" s="1024" t="s">
        <v>738</v>
      </c>
      <c r="C41" s="1016" t="s">
        <v>843</v>
      </c>
      <c r="E41" s="1033"/>
      <c r="F41" s="1026">
        <f>IF(ISBLANK(E41),"",IF(ISNUMBER(E41),IF(E41-INT(E41)=0,"","  Errore ! Inserire un numero intero senza decimali"),"  Errore ! Inserire un numero intero senza decimali"))</f>
      </c>
      <c r="K41" s="1027" t="str">
        <f>LEFT(A41,3)</f>
        <v>ORG</v>
      </c>
      <c r="L41" s="1027" t="str">
        <f>RIGHT(A41,3)</f>
        <v>136</v>
      </c>
      <c r="M41" s="1027" t="str">
        <f>B41</f>
        <v>INT</v>
      </c>
      <c r="N41" s="1028">
        <f>IF(ISNUMBER(E41),ROUND(E41,0),"")</f>
      </c>
    </row>
    <row r="42" spans="1:9" s="1017" customFormat="1" ht="3.75" customHeight="1">
      <c r="A42" s="1039"/>
      <c r="B42" s="1029"/>
      <c r="C42" s="1020"/>
      <c r="D42" s="1020"/>
      <c r="E42" s="1030"/>
      <c r="F42" s="1031"/>
      <c r="H42" s="1018"/>
      <c r="I42" s="1019"/>
    </row>
    <row r="43" spans="1:14" s="1017" customFormat="1" ht="30" customHeight="1">
      <c r="A43" s="1039" t="s">
        <v>752</v>
      </c>
      <c r="B43" s="1024" t="s">
        <v>738</v>
      </c>
      <c r="C43" s="1016" t="s">
        <v>844</v>
      </c>
      <c r="E43" s="1033"/>
      <c r="F43" s="1026">
        <f>IF(ISBLANK(E43),"",IF(ISNUMBER(E43),IF(E43-INT(E43)=0,"","  Errore ! Inserire un numero intero senza decimali"),"  Errore ! Inserire un numero intero senza decimali"))</f>
      </c>
      <c r="K43" s="1027" t="str">
        <f>LEFT(A43,3)</f>
        <v>ORG</v>
      </c>
      <c r="L43" s="1027" t="str">
        <f>RIGHT(A43,3)</f>
        <v>179</v>
      </c>
      <c r="M43" s="1027" t="str">
        <f>B43</f>
        <v>INT</v>
      </c>
      <c r="N43" s="1028">
        <f>IF(ISNUMBER(E43),ROUND(E43,0),"")</f>
      </c>
    </row>
    <row r="44" spans="1:9" s="1017" customFormat="1" ht="3.75" customHeight="1">
      <c r="A44" s="1039"/>
      <c r="B44" s="1029"/>
      <c r="C44" s="1020"/>
      <c r="D44" s="1020"/>
      <c r="E44" s="1030"/>
      <c r="F44" s="1031"/>
      <c r="H44" s="1018"/>
      <c r="I44" s="1019"/>
    </row>
    <row r="45" spans="1:14" s="1017" customFormat="1" ht="30" customHeight="1">
      <c r="A45" s="1039" t="s">
        <v>753</v>
      </c>
      <c r="B45" s="1024" t="s">
        <v>738</v>
      </c>
      <c r="C45" s="1016" t="s">
        <v>845</v>
      </c>
      <c r="E45" s="1033"/>
      <c r="F45" s="1026">
        <f>IF(ISBLANK(E45),"",IF(ISNUMBER(E45),IF(E45-INT(E45)=0,"","  Errore ! Inserire un numero intero senza decimali"),"  Errore ! Inserire un numero intero senza decimali"))</f>
      </c>
      <c r="K45" s="1027" t="str">
        <f>LEFT(A45,3)</f>
        <v>ORG</v>
      </c>
      <c r="L45" s="1027" t="str">
        <f>RIGHT(A45,3)</f>
        <v>161</v>
      </c>
      <c r="M45" s="1027" t="str">
        <f>B45</f>
        <v>INT</v>
      </c>
      <c r="N45" s="1028">
        <f>IF(ISNUMBER(E45),ROUND(E45,0),"")</f>
      </c>
    </row>
    <row r="46" spans="1:9" s="1017" customFormat="1" ht="3.75" customHeight="1">
      <c r="A46" s="1039"/>
      <c r="B46" s="1029"/>
      <c r="C46" s="1020"/>
      <c r="D46" s="1020"/>
      <c r="E46" s="1030"/>
      <c r="F46" s="1031"/>
      <c r="H46" s="1018"/>
      <c r="I46" s="1019"/>
    </row>
    <row r="47" spans="1:14" s="1017" customFormat="1" ht="30" customHeight="1">
      <c r="A47" s="1039" t="s">
        <v>754</v>
      </c>
      <c r="B47" s="1024" t="s">
        <v>738</v>
      </c>
      <c r="C47" s="1016" t="s">
        <v>755</v>
      </c>
      <c r="E47" s="1033"/>
      <c r="F47" s="1026">
        <f>IF(ISBLANK(E47),"",IF(ISNUMBER(E47),IF(E47-INT(E47)=0,"","  Errore ! Inserire un numero intero senza decimali"),"  Errore ! Inserire un numero intero senza decimali"))</f>
      </c>
      <c r="K47" s="1027" t="str">
        <f>LEFT(A47,3)</f>
        <v>ORG</v>
      </c>
      <c r="L47" s="1027" t="str">
        <f>RIGHT(A47,3)</f>
        <v>271</v>
      </c>
      <c r="M47" s="1027" t="str">
        <f>B47</f>
        <v>INT</v>
      </c>
      <c r="N47" s="1028">
        <f>IF(ISNUMBER(E47),ROUND(E47,0),"")</f>
      </c>
    </row>
    <row r="48" spans="1:9" s="1017" customFormat="1" ht="3.75" customHeight="1">
      <c r="A48" s="1039"/>
      <c r="B48" s="1029"/>
      <c r="C48" s="1020"/>
      <c r="D48" s="1020"/>
      <c r="E48" s="1030"/>
      <c r="F48" s="1031"/>
      <c r="H48" s="1018"/>
      <c r="I48" s="1019"/>
    </row>
    <row r="49" spans="1:14" s="1017" customFormat="1" ht="30" customHeight="1">
      <c r="A49" s="1039" t="s">
        <v>756</v>
      </c>
      <c r="B49" s="1024" t="s">
        <v>738</v>
      </c>
      <c r="C49" s="1016" t="s">
        <v>846</v>
      </c>
      <c r="E49" s="1033"/>
      <c r="F49" s="1026">
        <f>IF(ISBLANK(E49),"",IF(ISNUMBER(E49),IF(E49-INT(E49)=0,"","  Errore ! Inserire un numero intero senza decimali"),"  Errore ! Inserire un numero intero senza decimali"))</f>
      </c>
      <c r="K49" s="1027" t="str">
        <f>LEFT(A49,3)</f>
        <v>ORG</v>
      </c>
      <c r="L49" s="1027" t="str">
        <f>RIGHT(A49,3)</f>
        <v>272</v>
      </c>
      <c r="M49" s="1027" t="str">
        <f>B49</f>
        <v>INT</v>
      </c>
      <c r="N49" s="1028">
        <f>IF(ISNUMBER(E49),ROUND(E49,0),"")</f>
      </c>
    </row>
    <row r="50" spans="1:9" s="1017" customFormat="1" ht="3.75" customHeight="1">
      <c r="A50" s="1023"/>
      <c r="B50" s="1029"/>
      <c r="C50" s="1020"/>
      <c r="D50" s="1020"/>
      <c r="E50" s="1022"/>
      <c r="F50" s="1031"/>
      <c r="H50" s="1018"/>
      <c r="I50" s="1019"/>
    </row>
    <row r="51" spans="1:9" s="1017" customFormat="1" ht="30" customHeight="1">
      <c r="A51" s="1012" t="s">
        <v>757</v>
      </c>
      <c r="B51" s="1012"/>
      <c r="C51" s="1014" t="s">
        <v>847</v>
      </c>
      <c r="D51" s="1012"/>
      <c r="E51" s="1015"/>
      <c r="F51" s="1031"/>
      <c r="H51" s="1018"/>
      <c r="I51" s="1019"/>
    </row>
    <row r="52" spans="1:9" s="1017" customFormat="1" ht="3.75" customHeight="1">
      <c r="A52" s="1020"/>
      <c r="B52" s="1029"/>
      <c r="C52" s="1020"/>
      <c r="D52" s="1020"/>
      <c r="E52" s="1022"/>
      <c r="F52" s="1031"/>
      <c r="H52" s="1018"/>
      <c r="I52" s="1019"/>
    </row>
    <row r="53" spans="1:14" s="1017" customFormat="1" ht="30" customHeight="1">
      <c r="A53" s="1023" t="s">
        <v>758</v>
      </c>
      <c r="B53" s="1042" t="s">
        <v>738</v>
      </c>
      <c r="C53" s="1016" t="s">
        <v>848</v>
      </c>
      <c r="E53" s="1033"/>
      <c r="F53" s="1026">
        <f>IF(ISBLANK(E53),"",IF(ISNUMBER(E53),IF(E53-INT(E53)=0,"","  Errore ! Inserire un numero intero senza decimali"),"  Errore ! Inserire un numero intero senza decimali"))</f>
      </c>
      <c r="K53" s="1027" t="str">
        <f>LEFT(A53,3)</f>
        <v>PRD</v>
      </c>
      <c r="L53" s="1027" t="str">
        <f>RIGHT(A53,3)</f>
        <v>137</v>
      </c>
      <c r="M53" s="1027" t="str">
        <f>B53</f>
        <v>INT</v>
      </c>
      <c r="N53" s="1028">
        <f>IF(ISNUMBER(E53),ROUND(E53,0),"")</f>
      </c>
    </row>
    <row r="54" spans="1:9" s="1017" customFormat="1" ht="3.75" customHeight="1">
      <c r="A54" s="1023"/>
      <c r="B54" s="1029"/>
      <c r="C54" s="1020"/>
      <c r="D54" s="1020"/>
      <c r="E54" s="1030"/>
      <c r="F54" s="1031"/>
      <c r="H54" s="1018"/>
      <c r="I54" s="1019"/>
    </row>
    <row r="55" spans="1:14" s="1017" customFormat="1" ht="30" customHeight="1">
      <c r="A55" s="1023" t="s">
        <v>759</v>
      </c>
      <c r="B55" s="1042" t="s">
        <v>738</v>
      </c>
      <c r="C55" s="1016" t="s">
        <v>849</v>
      </c>
      <c r="E55" s="1033"/>
      <c r="F55" s="1026">
        <f>IF(ISBLANK(E55),"",IF(ISNUMBER(E55),IF(E55-INT(E55)=0,"","  Errore ! Inserire un numero intero senza decimali"),"  Errore ! Inserire un numero intero senza decimali"))</f>
      </c>
      <c r="K55" s="1027" t="str">
        <f>LEFT(A55,3)</f>
        <v>PRD</v>
      </c>
      <c r="L55" s="1027" t="str">
        <f>RIGHT(A55,3)</f>
        <v>115</v>
      </c>
      <c r="M55" s="1027" t="str">
        <f>B55</f>
        <v>INT</v>
      </c>
      <c r="N55" s="1028">
        <f>IF(ISNUMBER(E55),ROUND(E55,0),"")</f>
      </c>
    </row>
    <row r="56" spans="1:9" s="1017" customFormat="1" ht="3.75" customHeight="1">
      <c r="A56" s="1023"/>
      <c r="B56" s="1029"/>
      <c r="C56" s="1020"/>
      <c r="D56" s="1020"/>
      <c r="E56" s="1030"/>
      <c r="F56" s="1031"/>
      <c r="H56" s="1018"/>
      <c r="I56" s="1019"/>
    </row>
    <row r="57" spans="1:14" s="1017" customFormat="1" ht="30" customHeight="1">
      <c r="A57" s="1039" t="s">
        <v>760</v>
      </c>
      <c r="B57" s="1042" t="s">
        <v>732</v>
      </c>
      <c r="C57" s="1016" t="s">
        <v>761</v>
      </c>
      <c r="E57" s="1025"/>
      <c r="F57" s="1026">
        <f>IF(AND(LEN(E57)=1,OR(UPPER(E57)="N",UPPER(E57)="S")),"",IF(ISBLANK(E57),"","  Errore ! Inserire S o N"))</f>
      </c>
      <c r="K57" s="1027" t="str">
        <f>LEFT(A57,3)</f>
        <v>PRD</v>
      </c>
      <c r="L57" s="1027" t="str">
        <f>RIGHT(A57,3)</f>
        <v>159</v>
      </c>
      <c r="M57" s="1027" t="str">
        <f>B57</f>
        <v>FLAG</v>
      </c>
      <c r="N57" s="1028">
        <f>IF(AND(LEN(E57)=1,OR(UPPER(E57)="N",UPPER(E57)="S")),UPPER(E57),"")</f>
      </c>
    </row>
    <row r="58" spans="1:9" s="1017" customFormat="1" ht="3.75" customHeight="1">
      <c r="A58" s="1039"/>
      <c r="B58" s="1029"/>
      <c r="C58" s="1020"/>
      <c r="D58" s="1020"/>
      <c r="E58" s="1030"/>
      <c r="F58" s="1031"/>
      <c r="H58" s="1018"/>
      <c r="I58" s="1019"/>
    </row>
    <row r="59" spans="1:14" s="1017" customFormat="1" ht="30" customHeight="1">
      <c r="A59" s="1039" t="s">
        <v>762</v>
      </c>
      <c r="B59" s="1042" t="s">
        <v>732</v>
      </c>
      <c r="C59" s="1040" t="s">
        <v>763</v>
      </c>
      <c r="E59" s="1025"/>
      <c r="F59" s="1026">
        <f>IF(AND(LEN(E59)=1,OR(UPPER(E59)="N",UPPER(E59)="S")),"",IF(ISBLANK(E59),"","  Errore ! Inserire S o N"))</f>
      </c>
      <c r="K59" s="1027" t="str">
        <f>LEFT(A59,3)</f>
        <v>PRD</v>
      </c>
      <c r="L59" s="1027" t="str">
        <f>RIGHT(A59,3)</f>
        <v>273</v>
      </c>
      <c r="M59" s="1027" t="str">
        <f>B59</f>
        <v>FLAG</v>
      </c>
      <c r="N59" s="1028">
        <f>IF(AND(LEN(E59)=1,OR(UPPER(E59)="N",UPPER(E59)="S")),UPPER(E59),"")</f>
      </c>
    </row>
    <row r="60" spans="1:9" s="1017" customFormat="1" ht="3.75" customHeight="1">
      <c r="A60" s="1043"/>
      <c r="B60" s="1029"/>
      <c r="C60" s="1020"/>
      <c r="D60" s="1020"/>
      <c r="E60" s="1030"/>
      <c r="F60" s="1031"/>
      <c r="H60" s="1018"/>
      <c r="I60" s="1019"/>
    </row>
    <row r="61" spans="1:14" s="1017" customFormat="1" ht="30" customHeight="1">
      <c r="A61" s="1039" t="s">
        <v>764</v>
      </c>
      <c r="B61" s="1042" t="s">
        <v>732</v>
      </c>
      <c r="C61" s="1040" t="s">
        <v>765</v>
      </c>
      <c r="E61" s="1025"/>
      <c r="F61" s="1026">
        <f>IF(AND(LEN(E61)=1,OR(UPPER(E61)="N",UPPER(E61)="S")),"",IF(ISBLANK(E61),"","  Errore ! Inserire S o N"))</f>
      </c>
      <c r="K61" s="1027" t="str">
        <f>LEFT(A61,3)</f>
        <v>PRD</v>
      </c>
      <c r="L61" s="1027" t="str">
        <f>RIGHT(A61,3)</f>
        <v>274</v>
      </c>
      <c r="M61" s="1027" t="str">
        <f>B61</f>
        <v>FLAG</v>
      </c>
      <c r="N61" s="1028">
        <f>IF(AND(LEN(E61)=1,OR(UPPER(E61)="N",UPPER(E61)="S")),UPPER(E61),"")</f>
      </c>
    </row>
    <row r="62" spans="1:9" s="1017" customFormat="1" ht="3.75" customHeight="1">
      <c r="A62" s="1043"/>
      <c r="B62" s="1029"/>
      <c r="C62" s="1020"/>
      <c r="D62" s="1020"/>
      <c r="E62" s="1030"/>
      <c r="F62" s="1031"/>
      <c r="H62" s="1018"/>
      <c r="I62" s="1019"/>
    </row>
    <row r="63" spans="1:9" s="1017" customFormat="1" ht="30" customHeight="1">
      <c r="A63" s="1012" t="s">
        <v>766</v>
      </c>
      <c r="B63" s="1012"/>
      <c r="C63" s="1014" t="s">
        <v>767</v>
      </c>
      <c r="D63" s="1012"/>
      <c r="E63" s="1015"/>
      <c r="F63" s="1016"/>
      <c r="H63" s="1018"/>
      <c r="I63" s="1019"/>
    </row>
    <row r="64" spans="1:9" s="1017" customFormat="1" ht="3.75" customHeight="1">
      <c r="A64" s="1044"/>
      <c r="B64" s="1029"/>
      <c r="C64" s="1020"/>
      <c r="D64" s="1020"/>
      <c r="E64" s="1022"/>
      <c r="F64" s="1016"/>
      <c r="H64" s="1018"/>
      <c r="I64" s="1019"/>
    </row>
    <row r="65" spans="1:14" s="1017" customFormat="1" ht="15">
      <c r="A65" s="1023" t="s">
        <v>768</v>
      </c>
      <c r="B65" s="1024" t="s">
        <v>420</v>
      </c>
      <c r="C65" s="1020" t="s">
        <v>769</v>
      </c>
      <c r="E65" s="1022"/>
      <c r="F65" s="1016"/>
      <c r="K65" s="1027" t="str">
        <f>LEFT(A65,3)</f>
        <v>INF</v>
      </c>
      <c r="L65" s="1027" t="str">
        <f>RIGHT(A65,3)</f>
        <v>209</v>
      </c>
      <c r="M65" s="1027" t="str">
        <f>B65</f>
        <v>NOTE</v>
      </c>
      <c r="N65" s="1017">
        <f>IF(ISBLANK(C66),"",LEFT(C66,1500))</f>
      </c>
    </row>
    <row r="66" spans="1:8" s="1017" customFormat="1" ht="45" customHeight="1">
      <c r="A66" s="1045"/>
      <c r="B66" s="1046"/>
      <c r="C66" s="1402"/>
      <c r="D66" s="1403"/>
      <c r="E66" s="1404"/>
      <c r="F66" s="1047">
        <f>IF(LEN(C66)&gt;1500,"Attenzione, è stato superato il numero massimo di 1500 caratteri","")</f>
      </c>
      <c r="H66" s="1018"/>
    </row>
    <row r="67" spans="1:9" s="1017" customFormat="1" ht="15">
      <c r="A67" s="1048"/>
      <c r="B67" s="1024"/>
      <c r="C67" s="1020"/>
      <c r="D67" s="1020"/>
      <c r="E67" s="1049"/>
      <c r="F67" s="1016"/>
      <c r="H67" s="1018"/>
      <c r="I67" s="1050"/>
    </row>
    <row r="68" spans="1:14" s="1017" customFormat="1" ht="15">
      <c r="A68" s="1023" t="s">
        <v>770</v>
      </c>
      <c r="B68" s="1024" t="s">
        <v>420</v>
      </c>
      <c r="C68" s="1020" t="s">
        <v>771</v>
      </c>
      <c r="E68" s="1022"/>
      <c r="F68" s="1016"/>
      <c r="K68" s="1027" t="str">
        <f>LEFT(A68,3)</f>
        <v>INF</v>
      </c>
      <c r="L68" s="1027" t="str">
        <f>RIGHT(A68,3)</f>
        <v>127</v>
      </c>
      <c r="M68" s="1027" t="str">
        <f>B68</f>
        <v>NOTE</v>
      </c>
      <c r="N68" s="1017">
        <f>IF(ISBLANK(C69),"",LEFT(C69,1500))</f>
      </c>
    </row>
    <row r="69" spans="1:11" s="1017" customFormat="1" ht="45" customHeight="1">
      <c r="A69" s="1045"/>
      <c r="B69" s="1051"/>
      <c r="C69" s="1402"/>
      <c r="D69" s="1403"/>
      <c r="E69" s="1404"/>
      <c r="F69" s="1047">
        <f>IF(LEN(C69)&gt;1500,"Attenzione, è stato superato il numero massimo di 1500 caratteri","")</f>
      </c>
      <c r="H69" s="1018"/>
      <c r="K69" s="1052" t="s">
        <v>607</v>
      </c>
    </row>
  </sheetData>
  <sheetProtection password="EA98" sheet="1" selectLockedCells="1"/>
  <mergeCells count="5">
    <mergeCell ref="F2:F3"/>
    <mergeCell ref="F4:F5"/>
    <mergeCell ref="F6:F9"/>
    <mergeCell ref="C66:E66"/>
    <mergeCell ref="C69:E69"/>
  </mergeCells>
  <dataValidations count="6">
    <dataValidation type="textLength" allowBlank="1" showInputMessage="1" showErrorMessage="1" errorTitle="Errore di digitazione" error="Inserire massimo 1500 caratteri" sqref="C66:E66 C69:E69">
      <formula1>0</formula1>
      <formula2>1500</formula2>
    </dataValidation>
    <dataValidation type="whole" operator="lessThan" allowBlank="1" showInputMessage="1" showErrorMessage="1" errorTitle="Errore di digitazione" error="Inserire solo numeri interi o lasciare vuoto." sqref="E55 E23 E33 E35 E37 E45 E39 E41 E43 E47 E49 E53 E27 E29">
      <formula1>100000000000000</formula1>
    </dataValidation>
    <dataValidation type="date" allowBlank="1" showInputMessage="1" showErrorMessage="1" errorTitle="Errore di digitazione" error="Digitare una data valida nel formato gg/mm/aaaa" sqref="E20">
      <formula1>42005</formula1>
      <formula2>TODAY()</formula2>
    </dataValidation>
    <dataValidation type="list" allowBlank="1" showDropDown="1" showInputMessage="1" showErrorMessage="1" errorTitle="Errore di digitazione" error="Digitare 'S' o 'N' o lasciare in bianco" sqref="E61 E57 E59 E15 E13">
      <formula1>"s,n,S,N"</formula1>
    </dataValidation>
    <dataValidation type="date" allowBlank="1" showInputMessage="1" showErrorMessage="1" errorTitle="Errore di digitazione" error="Digitare una data non anteriore al 1 Gennaio dell'anno precedente quello di rilevazione (gg/mm/aaaa)" sqref="E21">
      <formula1>43101</formula1>
      <formula2>TODAY()</formula2>
    </dataValidation>
    <dataValidation type="date" allowBlank="1" showInputMessage="1" showErrorMessage="1" errorTitle="Errore di digitazione" error="Digitare una data non anteriore al 1 Gennaio dell'anno precedente quello di rilevazione (gg/mm/aaaa)" sqref="E17 E19">
      <formula1>43101</formula1>
      <formula2>TODAY()</formula2>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53" r:id="rId1"/>
</worksheet>
</file>

<file path=xl/worksheets/sheet22.xml><?xml version="1.0" encoding="utf-8"?>
<worksheet xmlns="http://schemas.openxmlformats.org/spreadsheetml/2006/main" xmlns:r="http://schemas.openxmlformats.org/officeDocument/2006/relationships">
  <dimension ref="A1:N89"/>
  <sheetViews>
    <sheetView showGridLines="0" zoomScale="75" zoomScaleNormal="75" zoomScalePageLayoutView="0" workbookViewId="0" topLeftCell="A1">
      <selection activeCell="E13" sqref="E13"/>
    </sheetView>
  </sheetViews>
  <sheetFormatPr defaultColWidth="9.33203125" defaultRowHeight="10.5"/>
  <cols>
    <col min="1" max="2" width="10.83203125" style="1088" customWidth="1"/>
    <col min="3" max="3" width="180.83203125" style="1064" customWidth="1"/>
    <col min="4" max="4" width="2.83203125" style="1064" customWidth="1"/>
    <col min="5" max="5" width="20.83203125" style="1089" customWidth="1"/>
    <col min="6" max="6" width="50.83203125" style="1087" customWidth="1"/>
    <col min="7" max="10" width="9.33203125" style="1064" customWidth="1"/>
    <col min="11" max="14" width="12" style="1064" hidden="1" customWidth="1"/>
    <col min="15" max="16384" width="9.33203125" style="1064" customWidth="1"/>
  </cols>
  <sheetData>
    <row r="1" spans="1:8" s="913" customFormat="1" ht="45" customHeight="1" thickBot="1">
      <c r="A1" s="974" t="s">
        <v>720</v>
      </c>
      <c r="B1" s="974"/>
      <c r="C1" s="976"/>
      <c r="D1" s="976"/>
      <c r="E1" s="977"/>
      <c r="F1" s="951" t="s">
        <v>721</v>
      </c>
      <c r="H1" s="1056" t="s">
        <v>283</v>
      </c>
    </row>
    <row r="2" spans="1:6" s="913" customFormat="1" ht="41.25" customHeight="1">
      <c r="A2" s="980" t="s">
        <v>722</v>
      </c>
      <c r="B2" s="980"/>
      <c r="C2" s="982"/>
      <c r="D2" s="983"/>
      <c r="E2" s="984"/>
      <c r="F2" s="1393" t="str">
        <f>IF(AND(ISBLANK(#REF!),OR(SUMIF('t1'!N:N,$H$1,'t1'!AI:AI)+SUMIF('t1'!$N:$N,$H$1,'t1'!AJ:AJ)&gt;0,SUMIF('t12'!$L:$L,$H$1,'t12'!AA:AA)&gt;6)),"Attenzione: è necessario compilare la domanda GEN195 !!!","OK")</f>
        <v>OK</v>
      </c>
    </row>
    <row r="3" spans="1:11" s="916" customFormat="1" ht="30" customHeight="1" thickBot="1">
      <c r="A3" s="925"/>
      <c r="B3" s="1057"/>
      <c r="C3" s="615"/>
      <c r="D3" s="914"/>
      <c r="E3" s="915"/>
      <c r="F3" s="1396"/>
      <c r="K3" s="1058"/>
    </row>
    <row r="4" spans="1:11" s="913" customFormat="1" ht="16.5" customHeight="1">
      <c r="A4" s="926"/>
      <c r="B4" s="926"/>
      <c r="C4" s="917"/>
      <c r="D4" s="917"/>
      <c r="E4" s="917"/>
      <c r="F4" s="1397" t="s">
        <v>723</v>
      </c>
      <c r="K4" s="1058"/>
    </row>
    <row r="5" spans="3:6" s="913" customFormat="1" ht="21" customHeight="1" thickBot="1">
      <c r="C5" s="918" t="s">
        <v>331</v>
      </c>
      <c r="F5" s="1405"/>
    </row>
    <row r="6" spans="1:6" s="920" customFormat="1" ht="20.25">
      <c r="A6" s="992" t="str">
        <f>'t1'!$A$1</f>
        <v>PRESIDENZA DEL CONSIGLIO DEI MINISTRI - anno 2019</v>
      </c>
      <c r="B6" s="992"/>
      <c r="C6" s="994"/>
      <c r="D6" s="995"/>
      <c r="E6" s="995"/>
      <c r="F6" s="1399" t="str">
        <f>IF(AND(ISBLANK(E17),ISBLANK(E21),ISBLANK(E23)),"OK",IF(AND(OR(ISBLANK(E17),YEAR(E17)&gt;'t1'!L1-1),OR(ISBLANK(E21),YEAR(E21)&gt;'t1'!L1-1),OR(ISBLANK(E23),YEAR(E23)&gt;'t1'!L1-1)),"OK","Attenzione: almeno una data di certificazione è antececedente l'anno "&amp;'t1'!L1&amp;", è necessario giustificare"))</f>
        <v>OK</v>
      </c>
    </row>
    <row r="7" spans="1:6" s="920" customFormat="1" ht="11.25" customHeight="1">
      <c r="A7" s="927"/>
      <c r="B7" s="927"/>
      <c r="C7" s="919"/>
      <c r="D7" s="919"/>
      <c r="E7" s="922"/>
      <c r="F7" s="1406"/>
    </row>
    <row r="8" spans="1:14" s="920" customFormat="1" ht="30.75" customHeight="1">
      <c r="A8" s="923"/>
      <c r="B8" s="923"/>
      <c r="C8" s="999" t="s">
        <v>772</v>
      </c>
      <c r="F8" s="1406"/>
      <c r="N8" s="1059" t="s">
        <v>725</v>
      </c>
    </row>
    <row r="9" spans="1:14" s="920" customFormat="1" ht="30.75" customHeight="1" thickBot="1">
      <c r="A9" s="923"/>
      <c r="B9" s="923"/>
      <c r="C9" s="919"/>
      <c r="D9" s="919"/>
      <c r="E9" s="924"/>
      <c r="F9" s="1407"/>
      <c r="N9" s="1003">
        <f>(COUNTIF(E:E,"&lt;&gt;"&amp;"")+COUNTIF(C82,"&lt;&gt;"&amp;"")+COUNTIF(C85,"&lt;&gt;"&amp;""))</f>
        <v>0</v>
      </c>
    </row>
    <row r="10" spans="1:6" ht="3.75" customHeight="1">
      <c r="A10" s="1060"/>
      <c r="B10" s="1060"/>
      <c r="C10" s="1061"/>
      <c r="D10" s="1060"/>
      <c r="E10" s="1062"/>
      <c r="F10" s="1063"/>
    </row>
    <row r="11" spans="1:14" s="1036" customFormat="1" ht="30" customHeight="1">
      <c r="A11" s="1012" t="s">
        <v>726</v>
      </c>
      <c r="B11" s="1012"/>
      <c r="C11" s="1014" t="s">
        <v>727</v>
      </c>
      <c r="D11" s="1012"/>
      <c r="E11" s="1015"/>
      <c r="F11" s="1065"/>
      <c r="K11" s="1059" t="s">
        <v>728</v>
      </c>
      <c r="L11" s="1059" t="s">
        <v>729</v>
      </c>
      <c r="M11" s="1059" t="s">
        <v>730</v>
      </c>
      <c r="N11" s="1059" t="s">
        <v>714</v>
      </c>
    </row>
    <row r="12" spans="1:14" s="1036" customFormat="1" ht="3.75" customHeight="1">
      <c r="A12" s="1066"/>
      <c r="B12" s="1066"/>
      <c r="C12" s="1066"/>
      <c r="D12" s="1066"/>
      <c r="E12" s="1067"/>
      <c r="F12" s="1065"/>
      <c r="K12" s="1068"/>
      <c r="L12" s="1068"/>
      <c r="M12" s="1068"/>
      <c r="N12" s="1068"/>
    </row>
    <row r="13" spans="1:14" s="1036" customFormat="1" ht="30" customHeight="1">
      <c r="A13" s="1235" t="s">
        <v>731</v>
      </c>
      <c r="B13" s="1070" t="s">
        <v>732</v>
      </c>
      <c r="C13" s="1065" t="s">
        <v>733</v>
      </c>
      <c r="E13" s="1071"/>
      <c r="F13" s="1035">
        <f>IF(AND(LEN(E13)=1,OR(UPPER(E13)="N",UPPER(E13)="S")),"",IF(ISBLANK(E13),"","  Errore ! Inserire S o N"))</f>
      </c>
      <c r="K13" s="1037" t="str">
        <f>LEFT(A13,3)</f>
        <v>GEN</v>
      </c>
      <c r="L13" s="1037" t="str">
        <f>RIGHT(A13,3)</f>
        <v>172</v>
      </c>
      <c r="M13" s="1037" t="str">
        <f>B13</f>
        <v>FLAG</v>
      </c>
      <c r="N13" s="1038">
        <f>IF(AND(LEN(E13)=1,OR(UPPER(E13)="N",UPPER(E13)="S")),UPPER(E13),"")</f>
      </c>
    </row>
    <row r="14" spans="1:6" s="1036" customFormat="1" ht="3.75" customHeight="1">
      <c r="A14" s="1235"/>
      <c r="B14" s="1235"/>
      <c r="C14" s="1236"/>
      <c r="D14" s="1236"/>
      <c r="E14" s="1072"/>
      <c r="F14" s="1073"/>
    </row>
    <row r="15" spans="1:14" s="1036" customFormat="1" ht="30" customHeight="1">
      <c r="A15" s="1235" t="s">
        <v>734</v>
      </c>
      <c r="B15" s="1070" t="s">
        <v>732</v>
      </c>
      <c r="C15" s="1065" t="s">
        <v>735</v>
      </c>
      <c r="E15" s="1071"/>
      <c r="F15" s="1035">
        <f>IF(AND(LEN(E15)=1,OR(UPPER(E15)="N",UPPER(E15)="S")),"",IF(ISBLANK(E15),"","  Errore ! Inserire S o N"))</f>
      </c>
      <c r="K15" s="1037" t="str">
        <f>LEFT(A15,3)</f>
        <v>GEN</v>
      </c>
      <c r="L15" s="1037" t="str">
        <f>RIGHT(A15,3)</f>
        <v>207</v>
      </c>
      <c r="M15" s="1037" t="str">
        <f>B15</f>
        <v>FLAG</v>
      </c>
      <c r="N15" s="1038">
        <f>IF(AND(LEN(E15)=1,OR(UPPER(E15)="N",UPPER(E15)="S")),UPPER(E15),"")</f>
      </c>
    </row>
    <row r="16" spans="1:6" s="1036" customFormat="1" ht="3.75" customHeight="1">
      <c r="A16" s="1235"/>
      <c r="B16" s="1235"/>
      <c r="C16" s="1236"/>
      <c r="D16" s="1236"/>
      <c r="E16" s="1072"/>
      <c r="F16" s="1073"/>
    </row>
    <row r="17" spans="1:14" s="1036" customFormat="1" ht="30" customHeight="1">
      <c r="A17" s="1235" t="s">
        <v>826</v>
      </c>
      <c r="B17" s="1070" t="s">
        <v>736</v>
      </c>
      <c r="C17" s="1065" t="s">
        <v>827</v>
      </c>
      <c r="E17" s="1032"/>
      <c r="F17" s="1128">
        <f ca="1">IF(ISBLANK(E17),"",IF(AND(E17&gt;=DATE('t1'!$L$1-1,1,1),E17&lt;=TODAY()),"","Digitare una data non anteriore al 1 Gennaio "&amp;'t1'!$L$1-1&amp;" (gg/mm/aaaa)"))</f>
      </c>
      <c r="K17" s="1037" t="str">
        <f>LEFT(A17,3)</f>
        <v>GEN</v>
      </c>
      <c r="L17" s="1037" t="str">
        <f>RIGHT(A17,3)</f>
        <v>353</v>
      </c>
      <c r="M17" s="1037" t="str">
        <f>B17</f>
        <v>DATE</v>
      </c>
      <c r="N17" s="1074">
        <f ca="1">IF(AND(E17&gt;=DATE(2018,1,1),E17&lt;=TODAY()),"'"&amp;DAY(E17)&amp;"/"&amp;MONTH(E17)&amp;"/"&amp;YEAR(E17),"")</f>
      </c>
    </row>
    <row r="18" spans="1:9" s="1036" customFormat="1" ht="3.75" customHeight="1">
      <c r="A18" s="1235"/>
      <c r="B18" s="1129"/>
      <c r="C18" s="1236"/>
      <c r="D18" s="1236"/>
      <c r="E18" s="1072"/>
      <c r="F18" s="1130"/>
      <c r="H18" s="1081"/>
      <c r="I18" s="1082"/>
    </row>
    <row r="19" spans="1:14" s="1036" customFormat="1" ht="30" customHeight="1">
      <c r="A19" s="1235" t="s">
        <v>828</v>
      </c>
      <c r="B19" s="1070" t="s">
        <v>736</v>
      </c>
      <c r="C19" s="1065" t="s">
        <v>829</v>
      </c>
      <c r="E19" s="1032"/>
      <c r="F19" s="1128">
        <f ca="1">IF(ISBLANK(E19),"",IF(AND(E19&gt;=DATE('t1'!$L$1-1,1,1),E19&lt;=TODAY()),"","Digitare una data non anteriore al 1 Gennaio "&amp;'t1'!$L$1-1&amp;" (gg/mm/aaaa)"))</f>
      </c>
      <c r="K19" s="1037" t="str">
        <f>LEFT(A19,3)</f>
        <v>GEN</v>
      </c>
      <c r="L19" s="1037" t="str">
        <f>RIGHT(A19,3)</f>
        <v>354</v>
      </c>
      <c r="M19" s="1037" t="str">
        <f>B19</f>
        <v>DATE</v>
      </c>
      <c r="N19" s="1074">
        <f ca="1">IF(AND(E19&gt;=DATE(2018,1,1),E19&lt;=TODAY()),"'"&amp;DAY(E19)&amp;"/"&amp;MONTH(E19)&amp;"/"&amp;YEAR(E19),"")</f>
      </c>
    </row>
    <row r="20" spans="1:14" s="1036" customFormat="1" ht="3.75" customHeight="1">
      <c r="A20" s="1235"/>
      <c r="B20" s="1070"/>
      <c r="C20" s="1065"/>
      <c r="E20" s="1131"/>
      <c r="F20" s="1130"/>
      <c r="K20" s="1037"/>
      <c r="L20" s="1037"/>
      <c r="M20" s="1037"/>
      <c r="N20" s="1074"/>
    </row>
    <row r="21" spans="1:14" s="1036" customFormat="1" ht="30" customHeight="1">
      <c r="A21" s="1235" t="s">
        <v>830</v>
      </c>
      <c r="B21" s="1070" t="s">
        <v>736</v>
      </c>
      <c r="C21" s="1065" t="s">
        <v>831</v>
      </c>
      <c r="E21" s="1032"/>
      <c r="F21" s="1128">
        <f ca="1">IF(ISBLANK(E21),"",IF(AND(E21&gt;=DATE('t1'!$L$1-1,1,1),E21&lt;=TODAY()),"","Digitare una data non anteriore al 1 Gennaio "&amp;'t1'!$L$1-1&amp;" (gg/mm/aaaa)"))</f>
      </c>
      <c r="K21" s="1037" t="str">
        <f>LEFT(A21,3)</f>
        <v>GEN</v>
      </c>
      <c r="L21" s="1037" t="str">
        <f>RIGHT(A21,3)</f>
        <v>355</v>
      </c>
      <c r="M21" s="1037" t="str">
        <f>B21</f>
        <v>DATE</v>
      </c>
      <c r="N21" s="1074">
        <f ca="1">IF(AND(E21&gt;=DATE(2018,1,1),E21&lt;=TODAY()),"'"&amp;DAY(E21)&amp;"/"&amp;MONTH(E21)&amp;"/"&amp;YEAR(E21),"")</f>
      </c>
    </row>
    <row r="22" spans="1:9" s="1036" customFormat="1" ht="3.75" customHeight="1">
      <c r="A22" s="1235"/>
      <c r="B22" s="1129"/>
      <c r="C22" s="1236"/>
      <c r="D22" s="1236"/>
      <c r="E22" s="1072"/>
      <c r="F22" s="1065"/>
      <c r="H22" s="1081"/>
      <c r="I22" s="1082"/>
    </row>
    <row r="23" spans="1:14" s="1036" customFormat="1" ht="30" customHeight="1">
      <c r="A23" s="1235" t="s">
        <v>737</v>
      </c>
      <c r="B23" s="1070" t="s">
        <v>738</v>
      </c>
      <c r="C23" s="1065" t="s">
        <v>739</v>
      </c>
      <c r="E23" s="1132"/>
      <c r="F23" s="1035">
        <f>IF(AND(SUM(E17:E21)&gt;0,F6="ok",E23&gt;0),"Attenzione, dato incoerente",IF(ISBLANK(E23),"",IF(ISNUMBER(E23),IF(E23-INT(E23)=0,"","  Errore ! Inserire un numero intero senza decimali"),"  Errore ! Inserire un numero intero senza decimali")))</f>
      </c>
      <c r="K23" s="1037" t="str">
        <f>LEFT(A23,3)</f>
        <v>GEN</v>
      </c>
      <c r="L23" s="1037" t="str">
        <f>RIGHT(A23,3)</f>
        <v>195</v>
      </c>
      <c r="M23" s="1037" t="str">
        <f>B23</f>
        <v>INT</v>
      </c>
      <c r="N23" s="1038">
        <f>IF(ISNUMBER(E23),ROUND(E23,0),"")</f>
      </c>
    </row>
    <row r="24" spans="1:9" s="1036" customFormat="1" ht="3.75" customHeight="1">
      <c r="A24" s="1069"/>
      <c r="B24" s="1129"/>
      <c r="C24" s="1066"/>
      <c r="D24" s="1066"/>
      <c r="E24" s="1072"/>
      <c r="F24" s="1065"/>
      <c r="H24" s="1081"/>
      <c r="I24" s="1082"/>
    </row>
    <row r="25" spans="1:6" s="1036" customFormat="1" ht="30" customHeight="1">
      <c r="A25" s="1012" t="s">
        <v>740</v>
      </c>
      <c r="B25" s="1012"/>
      <c r="C25" s="1014" t="s">
        <v>842</v>
      </c>
      <c r="D25" s="1012"/>
      <c r="E25" s="1015"/>
      <c r="F25" s="1073"/>
    </row>
    <row r="26" spans="1:6" s="1036" customFormat="1" ht="3.75" customHeight="1">
      <c r="A26" s="1066"/>
      <c r="B26" s="1066"/>
      <c r="C26" s="1066"/>
      <c r="D26" s="1066"/>
      <c r="E26" s="1067"/>
      <c r="F26" s="1073"/>
    </row>
    <row r="27" spans="1:14" s="1036" customFormat="1" ht="30" customHeight="1">
      <c r="A27" s="1083" t="s">
        <v>874</v>
      </c>
      <c r="B27" s="1219" t="s">
        <v>738</v>
      </c>
      <c r="C27" s="1065" t="s">
        <v>875</v>
      </c>
      <c r="E27" s="1075"/>
      <c r="F27" s="1035">
        <f>IF(ISBLANK(E27),"",IF(ISNUMBER(E27),IF(E27-INT(E27)=0,"","  Errore ! Inserire un numero intero senza decimali"),"  Errore ! Inserire un numero intero senza decimali"))</f>
      </c>
      <c r="K27" s="1037" t="str">
        <f>LEFT(A27,3)</f>
        <v>LEG</v>
      </c>
      <c r="L27" s="1037" t="str">
        <f>RIGHT(A27,3)</f>
        <v>397</v>
      </c>
      <c r="M27" s="1037" t="str">
        <f>B27</f>
        <v>INT</v>
      </c>
      <c r="N27" s="1038">
        <f>IF(ISNUMBER(E27),ROUND(E27,0),"")</f>
      </c>
    </row>
    <row r="28" spans="1:6" s="1036" customFormat="1" ht="3.75" customHeight="1">
      <c r="A28" s="1235"/>
      <c r="B28" s="1235"/>
      <c r="C28" s="1065"/>
      <c r="D28" s="1066"/>
      <c r="E28" s="1072"/>
      <c r="F28" s="1073"/>
    </row>
    <row r="29" spans="1:14" s="1036" customFormat="1" ht="30" customHeight="1">
      <c r="A29" s="1083" t="s">
        <v>832</v>
      </c>
      <c r="B29" s="1219" t="s">
        <v>738</v>
      </c>
      <c r="C29" s="1065" t="s">
        <v>871</v>
      </c>
      <c r="D29" s="1221"/>
      <c r="E29" s="1222"/>
      <c r="F29" s="1128">
        <f>IF(ISBLANK(E29),"",IF(ISNUMBER(E29),IF(E29-INT(E29)=0,"","  Errore ! Inserire un numero intero senza decimali"),"  Errore ! Inserire un numero intero senza decimali"))</f>
      </c>
      <c r="K29" s="1037" t="str">
        <f>LEFT(A29,3)</f>
        <v>LEG</v>
      </c>
      <c r="L29" s="1037" t="str">
        <f>RIGHT(A29,3)</f>
        <v>357</v>
      </c>
      <c r="M29" s="1037" t="str">
        <f>B29</f>
        <v>INT</v>
      </c>
      <c r="N29" s="1038">
        <f>IF(ISNUMBER(E29),ROUND(E29,0),"")</f>
      </c>
    </row>
    <row r="30" spans="1:6" s="1036" customFormat="1" ht="3.75" customHeight="1">
      <c r="A30" s="1237"/>
      <c r="B30" s="1237"/>
      <c r="C30" s="1065"/>
      <c r="D30" s="1223"/>
      <c r="E30" s="1224"/>
      <c r="F30" s="1130"/>
    </row>
    <row r="31" spans="1:14" s="1036" customFormat="1" ht="30" customHeight="1">
      <c r="A31" s="1083" t="s">
        <v>872</v>
      </c>
      <c r="B31" s="1219" t="s">
        <v>738</v>
      </c>
      <c r="C31" s="1065" t="s">
        <v>873</v>
      </c>
      <c r="D31" s="1221"/>
      <c r="E31" s="1222"/>
      <c r="F31" s="1128">
        <f>IF(ISBLANK(E31),"",IF(ISNUMBER(E31),IF(E31-INT(E31)=0,"","  Errore ! Inserire un numero intero senza decimali"),"  Errore ! Inserire un numero intero senza decimali"))</f>
      </c>
      <c r="K31" s="1037" t="str">
        <f>LEFT(A31,3)</f>
        <v>LEG</v>
      </c>
      <c r="L31" s="1037" t="str">
        <f>RIGHT(A31,3)</f>
        <v>398</v>
      </c>
      <c r="M31" s="1037" t="str">
        <f>B31</f>
        <v>INT</v>
      </c>
      <c r="N31" s="1038">
        <f>IF(ISNUMBER(E31),ROUND(E31,0),"")</f>
      </c>
    </row>
    <row r="32" spans="1:6" s="1036" customFormat="1" ht="3.75" customHeight="1">
      <c r="A32" s="1237"/>
      <c r="B32" s="1237"/>
      <c r="C32" s="1238"/>
      <c r="D32" s="1223"/>
      <c r="E32" s="1224"/>
      <c r="F32" s="1130"/>
    </row>
    <row r="33" spans="1:14" s="1036" customFormat="1" ht="30" customHeight="1">
      <c r="A33" s="1083" t="s">
        <v>850</v>
      </c>
      <c r="B33" s="1220" t="s">
        <v>738</v>
      </c>
      <c r="C33" s="1077" t="s">
        <v>851</v>
      </c>
      <c r="D33" s="1225"/>
      <c r="E33" s="1226"/>
      <c r="F33" s="1128">
        <f>IF(ISBLANK(E33),"",IF(ISNUMBER(E33),IF(E33-INT(E33)=0,"","  Errore ! Inserire un numero intero senza decimali"),"  Errore ! Inserire un numero intero senza decimali"))</f>
      </c>
      <c r="K33" s="1037" t="str">
        <f>LEFT(A33,3)</f>
        <v>LEG</v>
      </c>
      <c r="L33" s="1037" t="str">
        <f>RIGHT(A33,3)</f>
        <v>362</v>
      </c>
      <c r="M33" s="1037" t="str">
        <f>B33</f>
        <v>INT</v>
      </c>
      <c r="N33" s="1038">
        <f>IF(ISNUMBER(E33),ROUND(E33,0),"")</f>
      </c>
    </row>
    <row r="34" spans="1:6" s="1036" customFormat="1" ht="3.75" customHeight="1">
      <c r="A34" s="1237"/>
      <c r="B34" s="1237"/>
      <c r="C34" s="1238"/>
      <c r="D34" s="1223"/>
      <c r="E34" s="1224"/>
      <c r="F34" s="1130"/>
    </row>
    <row r="35" spans="1:14" s="1036" customFormat="1" ht="30" customHeight="1">
      <c r="A35" s="1078" t="s">
        <v>852</v>
      </c>
      <c r="B35" s="1220" t="s">
        <v>738</v>
      </c>
      <c r="C35" s="1077" t="s">
        <v>853</v>
      </c>
      <c r="D35" s="1225"/>
      <c r="E35" s="1226"/>
      <c r="F35" s="1128">
        <f>IF(ISBLANK(E35),"",IF(ISNUMBER(E35),IF(E35-INT(E35)=0,"","  Errore ! Inserire un numero intero senza decimali"),"  Errore ! Inserire un numero intero senza decimali"))</f>
      </c>
      <c r="K35" s="1037" t="str">
        <f>LEFT(A35,3)</f>
        <v>LEG</v>
      </c>
      <c r="L35" s="1037" t="str">
        <f>RIGHT(A35,3)</f>
        <v>364</v>
      </c>
      <c r="M35" s="1037" t="str">
        <f>B35</f>
        <v>INT</v>
      </c>
      <c r="N35" s="1038">
        <f>IF(ISNUMBER(E35),ROUND(E35,0),"")</f>
      </c>
    </row>
    <row r="36" spans="1:6" s="1036" customFormat="1" ht="3.75" customHeight="1">
      <c r="A36" s="1069"/>
      <c r="B36" s="1069"/>
      <c r="C36" s="1079"/>
      <c r="D36" s="1066"/>
      <c r="E36" s="1072"/>
      <c r="F36" s="1073"/>
    </row>
    <row r="37" spans="1:14" s="1036" customFormat="1" ht="30" customHeight="1">
      <c r="A37" s="1012" t="s">
        <v>741</v>
      </c>
      <c r="B37" s="1012"/>
      <c r="C37" s="1014" t="s">
        <v>742</v>
      </c>
      <c r="D37" s="1012"/>
      <c r="E37" s="1015"/>
      <c r="F37" s="1035">
        <f>IF(ISBLANK(E33),"",IF(ISNUMBER(E33),IF(E33-INT(E33)=0,"","  Errore ! Inserire un numero intero senza decimali"),"  Errore ! Inserire un numero intero senza decimali"))</f>
      </c>
      <c r="K37" s="1037"/>
      <c r="L37" s="1037"/>
      <c r="M37" s="1037"/>
      <c r="N37" s="1038"/>
    </row>
    <row r="38" spans="1:9" s="1036" customFormat="1" ht="3.75" customHeight="1">
      <c r="A38" s="1066"/>
      <c r="B38" s="1066"/>
      <c r="C38" s="1066"/>
      <c r="D38" s="1066"/>
      <c r="E38" s="1067"/>
      <c r="F38" s="1080"/>
      <c r="H38" s="1081"/>
      <c r="I38" s="1082"/>
    </row>
    <row r="39" spans="1:14" s="1036" customFormat="1" ht="30" customHeight="1">
      <c r="A39" s="1083" t="s">
        <v>773</v>
      </c>
      <c r="B39" s="1070" t="s">
        <v>738</v>
      </c>
      <c r="C39" s="1077" t="s">
        <v>774</v>
      </c>
      <c r="E39" s="1075"/>
      <c r="F39" s="1035">
        <f>IF(ISBLANK(E35),"",IF(ISNUMBER(E35),IF(E35-INT(E35)=0,"","  Errore ! Inserire un numero intero senza decimali"),"  Errore ! Inserire un numero intero senza decimali"))</f>
      </c>
      <c r="K39" s="1038" t="str">
        <f>LEFT(A39,3)</f>
        <v>ORG</v>
      </c>
      <c r="L39" s="1038" t="str">
        <f>RIGHT(A39,3)</f>
        <v>333</v>
      </c>
      <c r="M39" s="1038" t="str">
        <f>B39</f>
        <v>INT</v>
      </c>
      <c r="N39" s="1038">
        <f>IF(ISNUMBER(E39),ROUND(E39,0),"")</f>
      </c>
    </row>
    <row r="40" spans="1:6" s="1036" customFormat="1" ht="3.75" customHeight="1">
      <c r="A40" s="1069"/>
      <c r="B40" s="1069"/>
      <c r="C40" s="1066"/>
      <c r="D40" s="1066"/>
      <c r="E40" s="1072"/>
      <c r="F40" s="1073"/>
    </row>
    <row r="41" spans="1:14" s="1036" customFormat="1" ht="30" customHeight="1">
      <c r="A41" s="1069" t="s">
        <v>775</v>
      </c>
      <c r="B41" s="1070" t="s">
        <v>738</v>
      </c>
      <c r="C41" s="1065" t="s">
        <v>776</v>
      </c>
      <c r="E41" s="1075"/>
      <c r="F41" s="1073"/>
      <c r="K41" s="1038" t="str">
        <f>LEFT(A41,3)</f>
        <v>ORG</v>
      </c>
      <c r="L41" s="1038" t="str">
        <f>RIGHT(A41,3)</f>
        <v>145</v>
      </c>
      <c r="M41" s="1038" t="str">
        <f>B41</f>
        <v>INT</v>
      </c>
      <c r="N41" s="1038">
        <f>IF(ISNUMBER(E41),ROUND(E41,0),"")</f>
      </c>
    </row>
    <row r="42" spans="1:6" s="1036" customFormat="1" ht="3.75" customHeight="1">
      <c r="A42" s="1076"/>
      <c r="B42" s="1076"/>
      <c r="C42" s="1066"/>
      <c r="D42" s="1066"/>
      <c r="E42" s="1072"/>
      <c r="F42" s="1073"/>
    </row>
    <row r="43" spans="1:14" s="1036" customFormat="1" ht="30" customHeight="1">
      <c r="A43" s="1069" t="s">
        <v>777</v>
      </c>
      <c r="B43" s="1070" t="s">
        <v>738</v>
      </c>
      <c r="C43" s="1065" t="s">
        <v>778</v>
      </c>
      <c r="E43" s="1075"/>
      <c r="F43" s="1035">
        <f>IF(ISBLANK(E39),"",IF(ISNUMBER(E39),IF(E39-INT(E39)=0,"","  Errore ! Inserire un numero intero senza decimali"),"  Errore ! Inserire un numero intero senza decimali"))</f>
      </c>
      <c r="K43" s="1038" t="str">
        <f>LEFT(A43,3)</f>
        <v>ORG</v>
      </c>
      <c r="L43" s="1038" t="str">
        <f>RIGHT(A43,3)</f>
        <v>160</v>
      </c>
      <c r="M43" s="1038" t="str">
        <f>B43</f>
        <v>INT</v>
      </c>
      <c r="N43" s="1038">
        <f>IF(ISNUMBER(E43),ROUND(E43,0),"")</f>
      </c>
    </row>
    <row r="44" spans="1:6" s="1036" customFormat="1" ht="3.75" customHeight="1">
      <c r="A44" s="1069"/>
      <c r="B44" s="1069"/>
      <c r="C44" s="1066"/>
      <c r="D44" s="1066"/>
      <c r="E44" s="1072"/>
      <c r="F44" s="1073"/>
    </row>
    <row r="45" spans="1:14" s="1036" customFormat="1" ht="30" customHeight="1">
      <c r="A45" s="1083" t="s">
        <v>779</v>
      </c>
      <c r="B45" s="1070" t="s">
        <v>738</v>
      </c>
      <c r="C45" s="1065" t="s">
        <v>780</v>
      </c>
      <c r="E45" s="1075"/>
      <c r="F45" s="1035">
        <f>IF(ISBLANK(E41),"",IF(ISNUMBER(E41),IF(E41-INT(E41)=0,"","  Errore ! Inserire un numero intero senza decimali"),"  Errore ! Inserire un numero intero senza decimali"))</f>
      </c>
      <c r="K45" s="1038" t="str">
        <f>LEFT(A45,3)</f>
        <v>ORG</v>
      </c>
      <c r="L45" s="1038" t="str">
        <f>RIGHT(A45,3)</f>
        <v>154</v>
      </c>
      <c r="M45" s="1038" t="str">
        <f>B45</f>
        <v>INT</v>
      </c>
      <c r="N45" s="1038">
        <f>IF(ISNUMBER(E45),ROUND(E45,0),"")</f>
      </c>
    </row>
    <row r="46" spans="1:6" s="1036" customFormat="1" ht="3.75" customHeight="1">
      <c r="A46" s="1069"/>
      <c r="B46" s="1069"/>
      <c r="C46" s="1066"/>
      <c r="D46" s="1066"/>
      <c r="E46" s="1072"/>
      <c r="F46" s="1073"/>
    </row>
    <row r="47" spans="1:14" s="1036" customFormat="1" ht="30" customHeight="1">
      <c r="A47" s="1069" t="s">
        <v>751</v>
      </c>
      <c r="B47" s="1070" t="s">
        <v>738</v>
      </c>
      <c r="C47" s="1065" t="s">
        <v>843</v>
      </c>
      <c r="E47" s="1075"/>
      <c r="F47" s="1035">
        <f>IF(ISBLANK(E43),"",IF(ISNUMBER(E43),IF(E43-INT(E43)=0,"","  Errore ! Inserire un numero intero senza decimali"),"  Errore ! Inserire un numero intero senza decimali"))</f>
      </c>
      <c r="K47" s="1038" t="str">
        <f>LEFT(A47,3)</f>
        <v>ORG</v>
      </c>
      <c r="L47" s="1038" t="str">
        <f>RIGHT(A47,3)</f>
        <v>136</v>
      </c>
      <c r="M47" s="1038" t="str">
        <f>B47</f>
        <v>INT</v>
      </c>
      <c r="N47" s="1038">
        <f>IF(ISNUMBER(E47),ROUND(E47,0),"")</f>
      </c>
    </row>
    <row r="48" spans="1:6" s="1036" customFormat="1" ht="3.75" customHeight="1">
      <c r="A48" s="1069"/>
      <c r="B48" s="1069"/>
      <c r="C48" s="1066"/>
      <c r="D48" s="1066"/>
      <c r="E48" s="1072"/>
      <c r="F48" s="1073"/>
    </row>
    <row r="49" spans="1:14" s="1036" customFormat="1" ht="30" customHeight="1">
      <c r="A49" s="1069" t="s">
        <v>752</v>
      </c>
      <c r="B49" s="1070" t="s">
        <v>738</v>
      </c>
      <c r="C49" s="1065" t="s">
        <v>854</v>
      </c>
      <c r="E49" s="1075"/>
      <c r="F49" s="1035">
        <f>IF(ISBLANK(E45),"",IF(ISNUMBER(E45),IF(E45-INT(E45)=0,"","  Errore ! Inserire un numero intero senza decimali"),"  Errore ! Inserire un numero intero senza decimali"))</f>
      </c>
      <c r="K49" s="1038" t="str">
        <f>LEFT(A49,3)</f>
        <v>ORG</v>
      </c>
      <c r="L49" s="1038" t="str">
        <f>RIGHT(A49,3)</f>
        <v>179</v>
      </c>
      <c r="M49" s="1038" t="str">
        <f>B49</f>
        <v>INT</v>
      </c>
      <c r="N49" s="1038">
        <f>IF(ISNUMBER(E49),ROUND(E49,0),"")</f>
      </c>
    </row>
    <row r="50" spans="1:6" s="1036" customFormat="1" ht="3.75" customHeight="1">
      <c r="A50" s="1069"/>
      <c r="B50" s="1069"/>
      <c r="C50" s="1066"/>
      <c r="D50" s="1066"/>
      <c r="E50" s="1072"/>
      <c r="F50" s="1073"/>
    </row>
    <row r="51" spans="1:14" s="1036" customFormat="1" ht="30" customHeight="1">
      <c r="A51" s="1069" t="s">
        <v>753</v>
      </c>
      <c r="B51" s="1070" t="s">
        <v>738</v>
      </c>
      <c r="C51" s="1065" t="s">
        <v>845</v>
      </c>
      <c r="E51" s="1075"/>
      <c r="F51" s="1035">
        <f>IF(ISBLANK(E47),"",IF(ISNUMBER(E47),IF(E47-INT(E47)=0,"","  Errore ! Inserire un numero intero senza decimali"),"  Errore ! Inserire un numero intero senza decimali"))</f>
      </c>
      <c r="K51" s="1038" t="str">
        <f>LEFT(A51,3)</f>
        <v>ORG</v>
      </c>
      <c r="L51" s="1038" t="str">
        <f>RIGHT(A51,3)</f>
        <v>161</v>
      </c>
      <c r="M51" s="1038" t="str">
        <f>B51</f>
        <v>INT</v>
      </c>
      <c r="N51" s="1038">
        <f>IF(ISNUMBER(E51),ROUND(E51,0),"")</f>
      </c>
    </row>
    <row r="52" spans="1:6" s="1036" customFormat="1" ht="3.75" customHeight="1">
      <c r="A52" s="1069"/>
      <c r="B52" s="1069"/>
      <c r="C52" s="1066"/>
      <c r="D52" s="1066"/>
      <c r="E52" s="1072"/>
      <c r="F52" s="1073"/>
    </row>
    <row r="53" spans="1:14" s="1036" customFormat="1" ht="30" customHeight="1">
      <c r="A53" s="1012" t="s">
        <v>781</v>
      </c>
      <c r="B53" s="1012"/>
      <c r="C53" s="1014" t="s">
        <v>782</v>
      </c>
      <c r="D53" s="1012"/>
      <c r="E53" s="1015"/>
      <c r="F53" s="1035">
        <f>IF(ISBLANK(E49),"",IF(ISNUMBER(E49),IF(E49-INT(E49)=0,"","  Errore ! Inserire un numero intero senza decimali"),"  Errore ! Inserire un numero intero senza decimali"))</f>
      </c>
      <c r="K53" s="1037"/>
      <c r="L53" s="1037"/>
      <c r="M53" s="1037"/>
      <c r="N53" s="1038"/>
    </row>
    <row r="54" spans="1:6" s="1036" customFormat="1" ht="3.75" customHeight="1">
      <c r="A54" s="1066"/>
      <c r="B54" s="1066"/>
      <c r="C54" s="1066"/>
      <c r="D54" s="1066"/>
      <c r="E54" s="1067"/>
      <c r="F54" s="1073"/>
    </row>
    <row r="55" spans="1:14" s="1036" customFormat="1" ht="30" customHeight="1">
      <c r="A55" s="1069" t="s">
        <v>783</v>
      </c>
      <c r="B55" s="1070" t="s">
        <v>732</v>
      </c>
      <c r="C55" s="1077" t="s">
        <v>784</v>
      </c>
      <c r="E55" s="1071"/>
      <c r="F55" s="1035">
        <f>IF(ISBLANK(E51),"",IF(ISNUMBER(E51),IF(E51-INT(E51)=0,"","  Errore ! Inserire un numero intero senza decimali"),"  Errore ! Inserire un numero intero senza decimali"))</f>
      </c>
      <c r="K55" s="1037" t="str">
        <f>LEFT(A55,3)</f>
        <v>PEO</v>
      </c>
      <c r="L55" s="1037" t="str">
        <f>RIGHT(A55,3)</f>
        <v>334</v>
      </c>
      <c r="M55" s="1037" t="str">
        <f>B55</f>
        <v>FLAG</v>
      </c>
      <c r="N55" s="1038">
        <f>IF(AND(LEN(E55)=1,OR(UPPER(E55)="N",UPPER(E55)="S")),UPPER(E55),"")</f>
      </c>
    </row>
    <row r="56" spans="1:6" s="1036" customFormat="1" ht="3.75" customHeight="1">
      <c r="A56" s="1069"/>
      <c r="B56" s="1069"/>
      <c r="C56" s="1066"/>
      <c r="D56" s="1066"/>
      <c r="E56" s="1072"/>
      <c r="F56" s="1073"/>
    </row>
    <row r="57" spans="1:14" s="1036" customFormat="1" ht="30" customHeight="1">
      <c r="A57" s="1069" t="s">
        <v>785</v>
      </c>
      <c r="B57" s="1070" t="s">
        <v>738</v>
      </c>
      <c r="C57" s="1065" t="s">
        <v>786</v>
      </c>
      <c r="E57" s="1075"/>
      <c r="F57" s="1035"/>
      <c r="K57" s="1037" t="str">
        <f>LEFT(A57,3)</f>
        <v>PEO</v>
      </c>
      <c r="L57" s="1037" t="str">
        <f>RIGHT(A57,3)</f>
        <v>111</v>
      </c>
      <c r="M57" s="1037" t="str">
        <f>B57</f>
        <v>INT</v>
      </c>
      <c r="N57" s="1038">
        <f>IF(ISNUMBER(E57),ROUND(E57,0),"")</f>
      </c>
    </row>
    <row r="58" spans="1:6" s="1036" customFormat="1" ht="3.75" customHeight="1">
      <c r="A58" s="1069"/>
      <c r="B58" s="1069"/>
      <c r="C58" s="1066"/>
      <c r="D58" s="1066"/>
      <c r="E58" s="1072"/>
      <c r="F58" s="1073"/>
    </row>
    <row r="59" spans="1:14" s="1036" customFormat="1" ht="30" customHeight="1">
      <c r="A59" s="1069" t="s">
        <v>787</v>
      </c>
      <c r="B59" s="1070" t="s">
        <v>738</v>
      </c>
      <c r="C59" s="1065" t="s">
        <v>788</v>
      </c>
      <c r="E59" s="1075"/>
      <c r="F59" s="1035">
        <f>IF(AND(LEN(E55)=1,OR(UPPER(E55)="N",UPPER(E55)="S")),"",IF(ISBLANK(E55),"","  Errore ! Inserire S o N"))</f>
      </c>
      <c r="K59" s="1037" t="str">
        <f>LEFT(A59,3)</f>
        <v>PEO</v>
      </c>
      <c r="L59" s="1037" t="str">
        <f>RIGHT(A59,3)</f>
        <v>188</v>
      </c>
      <c r="M59" s="1037" t="str">
        <f>B59</f>
        <v>INT</v>
      </c>
      <c r="N59" s="1038">
        <f>IF(ISNUMBER(E59),ROUND(E59,0),"")</f>
      </c>
    </row>
    <row r="60" spans="1:6" s="1036" customFormat="1" ht="3.75" customHeight="1">
      <c r="A60" s="1069"/>
      <c r="B60" s="1069"/>
      <c r="C60" s="1066"/>
      <c r="D60" s="1066"/>
      <c r="E60" s="1072"/>
      <c r="F60" s="1073"/>
    </row>
    <row r="61" spans="1:14" s="1036" customFormat="1" ht="30" customHeight="1">
      <c r="A61" s="1069" t="s">
        <v>789</v>
      </c>
      <c r="B61" s="1070" t="s">
        <v>732</v>
      </c>
      <c r="C61" s="1065" t="s">
        <v>855</v>
      </c>
      <c r="E61" s="1071"/>
      <c r="F61" s="1035">
        <f>IF(ISBLANK(E57),"",IF(ISNUMBER(E57),IF(E57-INT(E57)=0,"","  Errore ! Inserire un numero intero senza decimali"),"  Errore ! Inserire un numero intero senza decimali"))</f>
      </c>
      <c r="K61" s="1037" t="str">
        <f>LEFT(A61,3)</f>
        <v>PEO</v>
      </c>
      <c r="L61" s="1037" t="str">
        <f>RIGHT(A61,3)</f>
        <v>119</v>
      </c>
      <c r="M61" s="1037" t="str">
        <f>B61</f>
        <v>FLAG</v>
      </c>
      <c r="N61" s="1038">
        <f>IF(AND(LEN(E61)=1,OR(UPPER(E61)="N",UPPER(E61)="S")),UPPER(E61),"")</f>
      </c>
    </row>
    <row r="62" spans="1:6" s="1036" customFormat="1" ht="3.75" customHeight="1">
      <c r="A62" s="1069"/>
      <c r="B62" s="1069"/>
      <c r="C62" s="1066"/>
      <c r="D62" s="1066"/>
      <c r="E62" s="1072"/>
      <c r="F62" s="1073"/>
    </row>
    <row r="63" spans="1:14" s="1036" customFormat="1" ht="30" customHeight="1">
      <c r="A63" s="1069" t="s">
        <v>790</v>
      </c>
      <c r="B63" s="1070" t="s">
        <v>732</v>
      </c>
      <c r="C63" s="1065" t="s">
        <v>791</v>
      </c>
      <c r="E63" s="1071"/>
      <c r="F63" s="1035">
        <f>IF(ISBLANK(E59),"",IF(ISNUMBER(E59),IF(E59-INT(E59)=0,"","  Errore ! Inserire un numero intero senza decimali"),"  Errore ! Inserire un numero intero senza decimali"))</f>
      </c>
      <c r="K63" s="1037" t="str">
        <f>LEFT(A63,3)</f>
        <v>PEO</v>
      </c>
      <c r="L63" s="1037" t="str">
        <f>RIGHT(A63,3)</f>
        <v>266</v>
      </c>
      <c r="M63" s="1037" t="str">
        <f>B63</f>
        <v>FLAG</v>
      </c>
      <c r="N63" s="1038">
        <f>IF(AND(LEN(E63)=1,OR(UPPER(E63)="N",UPPER(E63)="S")),UPPER(E63),"")</f>
      </c>
    </row>
    <row r="64" spans="1:6" s="1036" customFormat="1" ht="3.75" customHeight="1">
      <c r="A64" s="1069"/>
      <c r="B64" s="1069"/>
      <c r="C64" s="1066"/>
      <c r="D64" s="1066"/>
      <c r="E64" s="1072"/>
      <c r="F64" s="1073"/>
    </row>
    <row r="65" spans="1:14" s="1036" customFormat="1" ht="30" customHeight="1">
      <c r="A65" s="1069" t="s">
        <v>792</v>
      </c>
      <c r="B65" s="1070" t="s">
        <v>738</v>
      </c>
      <c r="C65" s="1065" t="s">
        <v>856</v>
      </c>
      <c r="E65" s="1075"/>
      <c r="F65" s="1035">
        <f>IF(AND(LEN(E61)=1,OR(UPPER(E61)="N",UPPER(E61)="S")),"",IF(ISBLANK(E61),"","  Errore ! Inserire S o N"))</f>
      </c>
      <c r="K65" s="1037" t="str">
        <f>LEFT(A65,3)</f>
        <v>PEO</v>
      </c>
      <c r="L65" s="1037" t="str">
        <f>RIGHT(A65,3)</f>
        <v>133</v>
      </c>
      <c r="M65" s="1037" t="str">
        <f>B65</f>
        <v>INT</v>
      </c>
      <c r="N65" s="1038">
        <f>IF(ISNUMBER(E65),ROUND(E65,0),"")</f>
      </c>
    </row>
    <row r="66" spans="1:6" s="1036" customFormat="1" ht="3.75" customHeight="1">
      <c r="A66" s="1076"/>
      <c r="B66" s="1076"/>
      <c r="C66" s="1066"/>
      <c r="D66" s="1066"/>
      <c r="E66" s="1067"/>
      <c r="F66" s="1073"/>
    </row>
    <row r="67" spans="1:6" s="1036" customFormat="1" ht="30" customHeight="1">
      <c r="A67" s="1012" t="s">
        <v>757</v>
      </c>
      <c r="B67" s="1012"/>
      <c r="C67" s="1014" t="s">
        <v>847</v>
      </c>
      <c r="D67" s="1012"/>
      <c r="E67" s="1015"/>
      <c r="F67" s="1035">
        <f>IF(AND(LEN(E63)=1,OR(UPPER(E63)="N",UPPER(E63)="S")),"",IF(ISBLANK(E63),"","  Errore ! Inserire S o N"))</f>
      </c>
    </row>
    <row r="68" spans="1:6" s="1036" customFormat="1" ht="3.75" customHeight="1">
      <c r="A68" s="1066"/>
      <c r="B68" s="1066"/>
      <c r="C68" s="1066"/>
      <c r="D68" s="1066"/>
      <c r="E68" s="1067"/>
      <c r="F68" s="1073"/>
    </row>
    <row r="69" spans="1:14" s="1036" customFormat="1" ht="30" customHeight="1">
      <c r="A69" s="1069" t="s">
        <v>793</v>
      </c>
      <c r="B69" s="1070" t="s">
        <v>738</v>
      </c>
      <c r="C69" s="1077" t="s">
        <v>857</v>
      </c>
      <c r="E69" s="1075"/>
      <c r="F69" s="1035">
        <f>IF(ISBLANK(E65),"",IF(ISNUMBER(E65),IF(E65-INT(E65)=0,"","  Errore ! Inserire un numero intero senza decimali"),"  Errore ! Inserire un numero intero senza decimali"))</f>
      </c>
      <c r="K69" s="1037" t="str">
        <f>LEFT(A69,3)</f>
        <v>PRD</v>
      </c>
      <c r="L69" s="1037" t="str">
        <f>RIGHT(A69,3)</f>
        <v>164</v>
      </c>
      <c r="M69" s="1037" t="str">
        <f>B69</f>
        <v>INT</v>
      </c>
      <c r="N69" s="1038">
        <f>IF(ISNUMBER(E69),ROUND(E69,0),"")</f>
      </c>
    </row>
    <row r="70" spans="1:6" s="1036" customFormat="1" ht="3.75" customHeight="1">
      <c r="A70" s="1069"/>
      <c r="B70" s="1069"/>
      <c r="C70" s="1079"/>
      <c r="D70" s="1066"/>
      <c r="E70" s="1072"/>
      <c r="F70" s="1073"/>
    </row>
    <row r="71" spans="1:14" s="1036" customFormat="1" ht="30" customHeight="1">
      <c r="A71" s="1069" t="s">
        <v>794</v>
      </c>
      <c r="B71" s="1070" t="s">
        <v>738</v>
      </c>
      <c r="C71" s="1077" t="s">
        <v>858</v>
      </c>
      <c r="E71" s="1075"/>
      <c r="F71" s="1035"/>
      <c r="K71" s="1037" t="str">
        <f>LEFT(A71,3)</f>
        <v>PRD</v>
      </c>
      <c r="L71" s="1037" t="str">
        <f>RIGHT(A71,3)</f>
        <v>210</v>
      </c>
      <c r="M71" s="1037" t="str">
        <f>B71</f>
        <v>INT</v>
      </c>
      <c r="N71" s="1038">
        <f>IF(ISNUMBER(E71),ROUND(E71,0),"")</f>
      </c>
    </row>
    <row r="72" spans="1:6" s="1036" customFormat="1" ht="3.75" customHeight="1">
      <c r="A72" s="1069"/>
      <c r="B72" s="1069"/>
      <c r="C72" s="1079"/>
      <c r="D72" s="1066"/>
      <c r="E72" s="1072"/>
      <c r="F72" s="1073"/>
    </row>
    <row r="73" spans="1:14" s="1036" customFormat="1" ht="30" customHeight="1">
      <c r="A73" s="1069" t="s">
        <v>795</v>
      </c>
      <c r="B73" s="1070" t="s">
        <v>738</v>
      </c>
      <c r="C73" s="1077" t="s">
        <v>859</v>
      </c>
      <c r="E73" s="1075"/>
      <c r="F73" s="1035">
        <f>IF(ISBLANK(E69),"",IF(ISNUMBER(E69),IF(E69-INT(E69)=0,"","  Errore ! Inserire un numero intero senza decimali"),"  Errore ! Inserire un numero intero senza decimali"))</f>
      </c>
      <c r="K73" s="1037" t="str">
        <f>LEFT(A73,3)</f>
        <v>PRD</v>
      </c>
      <c r="L73" s="1037" t="str">
        <f>RIGHT(A73,3)</f>
        <v>162</v>
      </c>
      <c r="M73" s="1037" t="str">
        <f>B73</f>
        <v>INT</v>
      </c>
      <c r="N73" s="1038">
        <f>IF(ISNUMBER(E73),ROUND(E73,0),"")</f>
      </c>
    </row>
    <row r="74" spans="1:6" s="1036" customFormat="1" ht="3.75" customHeight="1">
      <c r="A74" s="1069"/>
      <c r="B74" s="1069"/>
      <c r="C74" s="1079"/>
      <c r="D74" s="1066"/>
      <c r="E74" s="1072"/>
      <c r="F74" s="1073"/>
    </row>
    <row r="75" spans="1:14" s="1036" customFormat="1" ht="30" customHeight="1">
      <c r="A75" s="1069" t="s">
        <v>796</v>
      </c>
      <c r="B75" s="1070" t="s">
        <v>738</v>
      </c>
      <c r="C75" s="1084" t="s">
        <v>860</v>
      </c>
      <c r="E75" s="1075"/>
      <c r="F75" s="1035">
        <f>IF(ISBLANK(E71),"",IF(ISNUMBER(E71),IF(E71-INT(E71)=0,"","  Errore ! Inserire un numero intero senza decimali"),"  Errore ! Inserire un numero intero senza decimali"))</f>
      </c>
      <c r="K75" s="1037" t="str">
        <f>LEFT(A75,3)</f>
        <v>PRD</v>
      </c>
      <c r="L75" s="1037" t="str">
        <f>RIGHT(A75,3)</f>
        <v>287</v>
      </c>
      <c r="M75" s="1037" t="str">
        <f>B75</f>
        <v>INT</v>
      </c>
      <c r="N75" s="1038">
        <f>IF(ISNUMBER(E75),ROUND(E75,0),"")</f>
      </c>
    </row>
    <row r="76" spans="1:6" s="1036" customFormat="1" ht="3.75" customHeight="1">
      <c r="A76" s="1069"/>
      <c r="B76" s="1069"/>
      <c r="C76" s="1079"/>
      <c r="D76" s="1066"/>
      <c r="E76" s="1072"/>
      <c r="F76" s="1073"/>
    </row>
    <row r="77" spans="1:14" s="1036" customFormat="1" ht="30" customHeight="1">
      <c r="A77" s="1069" t="s">
        <v>797</v>
      </c>
      <c r="B77" s="1070" t="s">
        <v>738</v>
      </c>
      <c r="C77" s="1077" t="s">
        <v>861</v>
      </c>
      <c r="E77" s="1075"/>
      <c r="F77" s="1035">
        <f>IF(ISBLANK(E73),"",IF(ISNUMBER(E73),IF(E73-INT(E73)=0,"","  Errore ! Inserire un numero intero senza decimali"),"  Errore ! Inserire un numero intero senza decimali"))</f>
      </c>
      <c r="K77" s="1037" t="str">
        <f>LEFT(A77,3)</f>
        <v>PRD</v>
      </c>
      <c r="L77" s="1037" t="str">
        <f>RIGHT(A77,3)</f>
        <v>134</v>
      </c>
      <c r="M77" s="1037" t="str">
        <f>B77</f>
        <v>INT</v>
      </c>
      <c r="N77" s="1038">
        <f>IF(ISNUMBER(E77),ROUND(E77,0),"")</f>
      </c>
    </row>
    <row r="78" spans="1:6" s="1036" customFormat="1" ht="3.75" customHeight="1">
      <c r="A78" s="1069"/>
      <c r="B78" s="1069"/>
      <c r="C78" s="1066"/>
      <c r="D78" s="1066"/>
      <c r="E78" s="1072"/>
      <c r="F78" s="1073"/>
    </row>
    <row r="79" spans="1:6" s="1036" customFormat="1" ht="30" customHeight="1">
      <c r="A79" s="1012" t="s">
        <v>766</v>
      </c>
      <c r="B79" s="1012"/>
      <c r="C79" s="1014" t="s">
        <v>767</v>
      </c>
      <c r="D79" s="1085"/>
      <c r="E79" s="1086"/>
      <c r="F79" s="1035">
        <f>IF(ISBLANK(E75),"",IF(ISNUMBER(E75),IF(E75-INT(E75)=0,"","  Errore ! Inserire un numero intero senza decimali"),"  Errore ! Inserire un numero intero senza decimali"))</f>
      </c>
    </row>
    <row r="80" spans="1:9" s="1017" customFormat="1" ht="3.75" customHeight="1">
      <c r="A80" s="1044"/>
      <c r="B80" s="1029"/>
      <c r="C80" s="1020"/>
      <c r="D80" s="1020"/>
      <c r="E80" s="1022"/>
      <c r="F80" s="1016"/>
      <c r="H80" s="1018"/>
      <c r="I80" s="1019"/>
    </row>
    <row r="81" spans="1:14" s="1017" customFormat="1" ht="15">
      <c r="A81" s="1023" t="s">
        <v>768</v>
      </c>
      <c r="B81" s="1024" t="s">
        <v>420</v>
      </c>
      <c r="C81" s="1020" t="s">
        <v>769</v>
      </c>
      <c r="E81" s="1022"/>
      <c r="F81" s="1016"/>
      <c r="K81" s="1027" t="str">
        <f>LEFT(A81,3)</f>
        <v>INF</v>
      </c>
      <c r="L81" s="1027" t="str">
        <f>RIGHT(A81,3)</f>
        <v>209</v>
      </c>
      <c r="M81" s="1027" t="str">
        <f>B81</f>
        <v>NOTE</v>
      </c>
      <c r="N81" s="1017">
        <f>IF(ISBLANK(C82),"",LEFT(C82,1500))</f>
      </c>
    </row>
    <row r="82" spans="1:8" s="1017" customFormat="1" ht="45" customHeight="1">
      <c r="A82" s="1045"/>
      <c r="B82" s="1046"/>
      <c r="C82" s="1402"/>
      <c r="D82" s="1403"/>
      <c r="E82" s="1404"/>
      <c r="F82" s="1047">
        <f>IF(LEN(C82)&gt;1500,"Attenzione, è stato superato il numero massimo di 1500 caratteri","")</f>
      </c>
      <c r="H82" s="1018"/>
    </row>
    <row r="83" spans="1:9" s="1017" customFormat="1" ht="15">
      <c r="A83" s="1048"/>
      <c r="B83" s="1024"/>
      <c r="C83" s="1020"/>
      <c r="D83" s="1020"/>
      <c r="E83" s="1049"/>
      <c r="F83" s="1016"/>
      <c r="H83" s="1018"/>
      <c r="I83" s="1050"/>
    </row>
    <row r="84" spans="1:14" s="1017" customFormat="1" ht="15">
      <c r="A84" s="1023" t="s">
        <v>770</v>
      </c>
      <c r="B84" s="1024" t="s">
        <v>420</v>
      </c>
      <c r="C84" s="1020" t="s">
        <v>771</v>
      </c>
      <c r="E84" s="1022"/>
      <c r="F84" s="1016"/>
      <c r="K84" s="1027" t="str">
        <f>LEFT(A84,3)</f>
        <v>INF</v>
      </c>
      <c r="L84" s="1027" t="str">
        <f>RIGHT(A84,3)</f>
        <v>127</v>
      </c>
      <c r="M84" s="1027" t="str">
        <f>B84</f>
        <v>NOTE</v>
      </c>
      <c r="N84" s="1017">
        <f>IF(ISBLANK(C85),"",LEFT(C85,1500))</f>
      </c>
    </row>
    <row r="85" spans="1:11" s="1017" customFormat="1" ht="45" customHeight="1">
      <c r="A85" s="1045"/>
      <c r="B85" s="1051"/>
      <c r="C85" s="1402"/>
      <c r="D85" s="1403"/>
      <c r="E85" s="1404"/>
      <c r="F85" s="1047">
        <f>IF(LEN(C85)&gt;1500,"Attenzione, è stato superato il numero massimo di 1500 caratteri","")</f>
      </c>
      <c r="H85" s="1018"/>
      <c r="K85" s="1052" t="s">
        <v>607</v>
      </c>
    </row>
    <row r="86" spans="1:6" s="1036" customFormat="1" ht="45" customHeight="1">
      <c r="A86" s="1088"/>
      <c r="B86" s="1088"/>
      <c r="C86" s="1064"/>
      <c r="D86" s="1064"/>
      <c r="E86" s="1089"/>
      <c r="F86" s="1047"/>
    </row>
    <row r="87" spans="1:6" s="1036" customFormat="1" ht="15">
      <c r="A87" s="1088"/>
      <c r="B87" s="1088"/>
      <c r="C87" s="1064"/>
      <c r="D87" s="1064"/>
      <c r="E87" s="1089"/>
      <c r="F87" s="1087"/>
    </row>
    <row r="88" spans="1:6" s="1036" customFormat="1" ht="15">
      <c r="A88" s="1088"/>
      <c r="B88" s="1088"/>
      <c r="C88" s="1064"/>
      <c r="D88" s="1064"/>
      <c r="E88" s="1089"/>
      <c r="F88" s="1087"/>
    </row>
    <row r="89" spans="1:6" s="1036" customFormat="1" ht="45" customHeight="1">
      <c r="A89" s="1088"/>
      <c r="B89" s="1088"/>
      <c r="C89" s="1064"/>
      <c r="D89" s="1064"/>
      <c r="E89" s="1089"/>
      <c r="F89" s="1047">
        <f>IF(LEN(C85)&gt;1500,"Attenzione, è stato superato il numero massimo di 1500 caratteri","")</f>
      </c>
    </row>
  </sheetData>
  <sheetProtection password="EA98" sheet="1" selectLockedCells="1"/>
  <mergeCells count="5">
    <mergeCell ref="F2:F3"/>
    <mergeCell ref="F4:F5"/>
    <mergeCell ref="F6:F9"/>
    <mergeCell ref="C82:E82"/>
    <mergeCell ref="C85:E85"/>
  </mergeCells>
  <dataValidations count="5">
    <dataValidation type="list" allowBlank="1" showDropDown="1" showInputMessage="1" showErrorMessage="1" errorTitle="Errore di digitazione" error="Digitare 'S' o 'N' o lasciare in bianco" sqref="E55 E61 E63 E15 E13">
      <formula1>"s,n,S,N"</formula1>
    </dataValidation>
    <dataValidation type="date" allowBlank="1" showInputMessage="1" showErrorMessage="1" errorTitle="Errore di digitazione" error="Digitare una data valida nel formato gg/mm/aaaa" sqref="E20">
      <formula1>42005</formula1>
      <formula2>TODAY()</formula2>
    </dataValidation>
    <dataValidation type="whole" operator="lessThan" allowBlank="1" showInputMessage="1" showErrorMessage="1" errorTitle="Errore di digitazione" error="Inserire solo numeri interi o lasciare vuoto." sqref="E77 E71 E73 E75 E39 E41 E43 E45 E47 E49 E51 E57 E59 E65 E69 E31 E29 E33 E27 E35 E23">
      <formula1>100000000000000</formula1>
    </dataValidation>
    <dataValidation type="textLength" allowBlank="1" showInputMessage="1" showErrorMessage="1" errorTitle="Errore di digitazione" error="Inserire massimo 1500 caratteri" sqref="C82:E82 C85:E85">
      <formula1>0</formula1>
      <formula2>1500</formula2>
    </dataValidation>
    <dataValidation type="date" allowBlank="1" showInputMessage="1" showErrorMessage="1" errorTitle="Errore di digitazione" error="Digitare una data non anteriore al 1 Gennaio dell'anno precedente quello di rilevazione (gg/mm/aaaa)" sqref="E21 E17 E19">
      <formula1>43101</formula1>
      <formula2>TODAY()</formula2>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50" r:id="rId1"/>
</worksheet>
</file>

<file path=xl/worksheets/sheet23.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77" customWidth="1"/>
    <col min="2" max="3" width="25.83203125" style="377" customWidth="1"/>
    <col min="4" max="4" width="60.83203125" style="377" customWidth="1"/>
    <col min="5" max="5" width="9.16015625" style="377" hidden="1" customWidth="1"/>
    <col min="6" max="6" width="10" style="377" customWidth="1"/>
    <col min="7" max="16384" width="9.16015625" style="377" customWidth="1"/>
  </cols>
  <sheetData>
    <row r="1" spans="1:12" s="376" customFormat="1" ht="43.5" customHeight="1">
      <c r="A1" s="1328" t="str">
        <f>'t1'!A1</f>
        <v>PRESIDENZA DEL CONSIGLIO DEI MINISTRI - anno 2019</v>
      </c>
      <c r="B1" s="1328"/>
      <c r="C1" s="1408"/>
      <c r="D1" s="1408"/>
      <c r="E1" s="375"/>
      <c r="F1" s="4"/>
      <c r="G1" s="375"/>
      <c r="H1" s="375"/>
      <c r="I1" s="375"/>
      <c r="J1" s="375"/>
      <c r="L1" s="377"/>
    </row>
    <row r="2" spans="1:4" ht="30" customHeight="1" thickBot="1">
      <c r="A2" s="1409" t="str">
        <f>IF(B31&gt;0,IF($F$32&gt;0," ","Attenzione: Compilare la presente Tabella"),IF(C31=0," "," "))</f>
        <v> </v>
      </c>
      <c r="B2" s="1409"/>
      <c r="C2" s="1410"/>
      <c r="D2" s="1410"/>
    </row>
    <row r="3" spans="1:4" ht="21.75" customHeight="1" thickBot="1">
      <c r="A3" s="765" t="s">
        <v>601</v>
      </c>
      <c r="B3" s="766" t="s">
        <v>602</v>
      </c>
      <c r="C3" s="766" t="s">
        <v>603</v>
      </c>
      <c r="D3" s="767" t="s">
        <v>420</v>
      </c>
    </row>
    <row r="4" spans="1:5" s="771" customFormat="1" ht="23.25" customHeight="1">
      <c r="A4" s="768" t="s">
        <v>604</v>
      </c>
      <c r="B4" s="769">
        <f>'t12'!J32</f>
        <v>0</v>
      </c>
      <c r="C4" s="1411"/>
      <c r="D4" s="1413"/>
      <c r="E4" s="770" t="s">
        <v>605</v>
      </c>
    </row>
    <row r="5" spans="1:5" s="771" customFormat="1" ht="23.25" customHeight="1">
      <c r="A5" s="688" t="s">
        <v>606</v>
      </c>
      <c r="B5" s="772">
        <f>'t13'!U32</f>
        <v>0</v>
      </c>
      <c r="C5" s="1412"/>
      <c r="D5" s="1414"/>
      <c r="E5" s="770" t="s">
        <v>607</v>
      </c>
    </row>
    <row r="6" spans="1:5" s="771" customFormat="1" ht="23.25" customHeight="1">
      <c r="A6" s="688" t="s">
        <v>608</v>
      </c>
      <c r="B6" s="772">
        <f>'t14'!D4</f>
        <v>0</v>
      </c>
      <c r="C6" s="1412"/>
      <c r="D6" s="1414"/>
      <c r="E6" s="770" t="s">
        <v>607</v>
      </c>
    </row>
    <row r="7" spans="1:5" s="771" customFormat="1" ht="23.25" customHeight="1">
      <c r="A7" s="688" t="s">
        <v>609</v>
      </c>
      <c r="B7" s="1117"/>
      <c r="C7" s="1117"/>
      <c r="D7" s="1118"/>
      <c r="E7" s="770" t="s">
        <v>171</v>
      </c>
    </row>
    <row r="8" spans="1:5" s="771" customFormat="1" ht="23.25" customHeight="1">
      <c r="A8" s="688" t="s">
        <v>149</v>
      </c>
      <c r="B8" s="772">
        <f>'t14'!D6</f>
        <v>0</v>
      </c>
      <c r="C8" s="1111"/>
      <c r="D8" s="1112"/>
      <c r="E8" s="770" t="s">
        <v>172</v>
      </c>
    </row>
    <row r="9" spans="1:5" s="771" customFormat="1" ht="23.25" customHeight="1">
      <c r="A9" s="775" t="s">
        <v>153</v>
      </c>
      <c r="B9" s="1119"/>
      <c r="C9" s="1119"/>
      <c r="D9" s="1120"/>
      <c r="E9" s="770" t="s">
        <v>173</v>
      </c>
    </row>
    <row r="10" spans="1:5" s="771" customFormat="1" ht="23.25" customHeight="1">
      <c r="A10" s="688" t="s">
        <v>152</v>
      </c>
      <c r="B10" s="1121"/>
      <c r="C10" s="1121"/>
      <c r="D10" s="1122"/>
      <c r="E10" s="770" t="s">
        <v>174</v>
      </c>
    </row>
    <row r="11" spans="1:5" s="771" customFormat="1" ht="23.25" customHeight="1">
      <c r="A11" s="688" t="s">
        <v>151</v>
      </c>
      <c r="B11" s="1121"/>
      <c r="C11" s="1121"/>
      <c r="D11" s="1122"/>
      <c r="E11" s="770" t="s">
        <v>175</v>
      </c>
    </row>
    <row r="12" spans="1:5" s="771" customFormat="1" ht="23.25" customHeight="1">
      <c r="A12" s="688" t="s">
        <v>625</v>
      </c>
      <c r="B12" s="1121"/>
      <c r="C12" s="1121"/>
      <c r="D12" s="1122"/>
      <c r="E12" s="770" t="s">
        <v>163</v>
      </c>
    </row>
    <row r="13" spans="1:5" s="771" customFormat="1" ht="23.25" customHeight="1">
      <c r="A13" s="688" t="s">
        <v>626</v>
      </c>
      <c r="B13" s="1121"/>
      <c r="C13" s="1121"/>
      <c r="D13" s="1122"/>
      <c r="E13" s="770" t="s">
        <v>162</v>
      </c>
    </row>
    <row r="14" spans="1:5" s="771" customFormat="1" ht="23.25" customHeight="1">
      <c r="A14" s="688" t="s">
        <v>176</v>
      </c>
      <c r="B14" s="1123"/>
      <c r="C14" s="1123"/>
      <c r="D14" s="1124"/>
      <c r="E14" s="770" t="s">
        <v>177</v>
      </c>
    </row>
    <row r="15" spans="1:5" s="771" customFormat="1" ht="23.25" customHeight="1">
      <c r="A15" s="688" t="s">
        <v>52</v>
      </c>
      <c r="B15" s="778">
        <f>'t14'!D12</f>
        <v>0</v>
      </c>
      <c r="C15" s="773"/>
      <c r="D15" s="774"/>
      <c r="E15" s="770" t="s">
        <v>179</v>
      </c>
    </row>
    <row r="16" spans="1:5" s="771" customFormat="1" ht="23.25" customHeight="1">
      <c r="A16" s="688" t="s">
        <v>385</v>
      </c>
      <c r="B16" s="772">
        <f>'t14'!D13</f>
        <v>0</v>
      </c>
      <c r="C16" s="1113"/>
      <c r="D16" s="1114"/>
      <c r="E16" s="770" t="s">
        <v>189</v>
      </c>
    </row>
    <row r="17" spans="1:5" s="771" customFormat="1" ht="23.25" customHeight="1">
      <c r="A17" s="688" t="s">
        <v>610</v>
      </c>
      <c r="B17" s="1119"/>
      <c r="C17" s="1119"/>
      <c r="D17" s="1120"/>
      <c r="E17" s="770" t="s">
        <v>3</v>
      </c>
    </row>
    <row r="18" spans="1:5" s="779" customFormat="1" ht="23.25" customHeight="1">
      <c r="A18" s="688" t="s">
        <v>109</v>
      </c>
      <c r="B18" s="1123"/>
      <c r="C18" s="1123"/>
      <c r="D18" s="1124"/>
      <c r="E18" s="764" t="s">
        <v>178</v>
      </c>
    </row>
    <row r="19" spans="1:5" s="376" customFormat="1" ht="23.25" customHeight="1">
      <c r="A19" s="688" t="s">
        <v>627</v>
      </c>
      <c r="B19" s="772">
        <f>'t14'!D16</f>
        <v>0</v>
      </c>
      <c r="C19" s="1111"/>
      <c r="D19" s="1112"/>
      <c r="E19" s="780" t="s">
        <v>160</v>
      </c>
    </row>
    <row r="20" spans="1:5" s="779" customFormat="1" ht="23.25" customHeight="1">
      <c r="A20" s="688" t="s">
        <v>386</v>
      </c>
      <c r="B20" s="1119"/>
      <c r="C20" s="1119"/>
      <c r="D20" s="1120"/>
      <c r="E20" s="770" t="s">
        <v>161</v>
      </c>
    </row>
    <row r="21" spans="1:5" s="779" customFormat="1" ht="23.25" customHeight="1">
      <c r="A21" s="688" t="s">
        <v>150</v>
      </c>
      <c r="B21" s="1123"/>
      <c r="C21" s="1123"/>
      <c r="D21" s="1124"/>
      <c r="E21" s="770" t="s">
        <v>170</v>
      </c>
    </row>
    <row r="22" spans="1:5" s="779" customFormat="1" ht="23.25" customHeight="1">
      <c r="A22" s="688" t="s">
        <v>633</v>
      </c>
      <c r="B22" s="772">
        <f>'t14'!D19</f>
        <v>0</v>
      </c>
      <c r="C22" s="773"/>
      <c r="D22" s="774"/>
      <c r="E22" s="770" t="s">
        <v>634</v>
      </c>
    </row>
    <row r="23" spans="1:5" s="779" customFormat="1" ht="23.25" customHeight="1">
      <c r="A23" s="688" t="s">
        <v>611</v>
      </c>
      <c r="B23" s="772">
        <f>'t14'!D20</f>
        <v>0</v>
      </c>
      <c r="C23" s="773"/>
      <c r="D23" s="774"/>
      <c r="E23" s="770" t="s">
        <v>166</v>
      </c>
    </row>
    <row r="24" spans="1:5" s="779" customFormat="1" ht="23.25" customHeight="1">
      <c r="A24" s="688" t="s">
        <v>628</v>
      </c>
      <c r="B24" s="772">
        <f>'t14'!D21</f>
        <v>0</v>
      </c>
      <c r="C24" s="776"/>
      <c r="D24" s="777"/>
      <c r="E24" s="770" t="s">
        <v>167</v>
      </c>
    </row>
    <row r="25" spans="1:5" s="779" customFormat="1" ht="23.25" customHeight="1">
      <c r="A25" s="688" t="s">
        <v>612</v>
      </c>
      <c r="B25" s="772">
        <f>'t14'!D22</f>
        <v>0</v>
      </c>
      <c r="C25" s="1113"/>
      <c r="D25" s="1114"/>
      <c r="E25" s="770" t="s">
        <v>168</v>
      </c>
    </row>
    <row r="26" spans="1:5" s="779" customFormat="1" ht="23.25" customHeight="1">
      <c r="A26" s="781" t="s">
        <v>629</v>
      </c>
      <c r="B26" s="1117"/>
      <c r="C26" s="1117"/>
      <c r="D26" s="1118"/>
      <c r="E26" s="770" t="s">
        <v>164</v>
      </c>
    </row>
    <row r="27" spans="1:5" s="779" customFormat="1" ht="23.25" customHeight="1" thickBot="1">
      <c r="A27" s="690" t="s">
        <v>613</v>
      </c>
      <c r="B27" s="782">
        <f>'t14'!D25+'t14'!D26</f>
        <v>0</v>
      </c>
      <c r="C27" s="1115"/>
      <c r="D27" s="1116"/>
      <c r="E27" s="770" t="s">
        <v>614</v>
      </c>
    </row>
    <row r="28" spans="1:5" ht="15.75" customHeight="1" thickBot="1">
      <c r="A28" s="785" t="s">
        <v>615</v>
      </c>
      <c r="B28" s="786">
        <f>SUM(B4:B27)</f>
        <v>0</v>
      </c>
      <c r="C28" s="786">
        <f>SUM(C4:C27)</f>
        <v>0</v>
      </c>
      <c r="D28" s="787"/>
      <c r="E28" s="770" t="s">
        <v>607</v>
      </c>
    </row>
    <row r="29" spans="1:5" ht="15.75" customHeight="1">
      <c r="A29" s="788"/>
      <c r="B29" s="788"/>
      <c r="C29" s="788"/>
      <c r="D29" s="789"/>
      <c r="E29" s="770" t="s">
        <v>607</v>
      </c>
    </row>
    <row r="30" spans="1:5" s="779" customFormat="1" ht="23.25" customHeight="1" thickBot="1">
      <c r="A30" s="790" t="s">
        <v>616</v>
      </c>
      <c r="B30" s="772">
        <f>'t14'!D27+'t14'!D28+'t14'!D29</f>
        <v>0</v>
      </c>
      <c r="C30" s="783"/>
      <c r="D30" s="784"/>
      <c r="E30" s="770" t="s">
        <v>617</v>
      </c>
    </row>
    <row r="31" spans="1:5" ht="15.75" customHeight="1" thickBot="1">
      <c r="A31" s="785" t="s">
        <v>618</v>
      </c>
      <c r="B31" s="786">
        <f>B28-B30</f>
        <v>0</v>
      </c>
      <c r="C31" s="786">
        <f>C28-C30</f>
        <v>0</v>
      </c>
      <c r="D31" s="791"/>
      <c r="E31" s="792"/>
    </row>
    <row r="32" ht="10.5">
      <c r="F32" s="793">
        <f>IF(AND(C28=0,C30=0,D4="",D7="",D8="",D9="",D10="",D11="",D12="",D13="",D14="",D15="",D16="",D17="",D18="",D19="",D20="",D21="",D23="",D24="",D25="",D26="",D27="",D30=""),0,1)</f>
        <v>0</v>
      </c>
    </row>
    <row r="33" ht="10.5">
      <c r="A33" s="377" t="s">
        <v>186</v>
      </c>
    </row>
    <row r="44" ht="10.5">
      <c r="A44" s="794"/>
    </row>
  </sheetData>
  <sheetProtection password="EA98" sheet="1" formatColumns="0" selectLockedCells="1"/>
  <mergeCells count="4">
    <mergeCell ref="A1:D1"/>
    <mergeCell ref="A2:D2"/>
    <mergeCell ref="C4:C6"/>
    <mergeCell ref="D4:D6"/>
  </mergeCells>
  <dataValidations count="3">
    <dataValidation type="whole" allowBlank="1" showInputMessage="1" showErrorMessage="1" errorTitle="ERRORE NEL DATO IMMESSO" error="INSERIRE SOLO NUMERI INTERI" sqref="C30 C4:C6 C8 C15:C16 C19 C22:C25 C27">
      <formula1>0</formula1>
      <formula2>99999999999999900000</formula2>
    </dataValidation>
    <dataValidation type="textLength" allowBlank="1" showInputMessage="1" showErrorMessage="1" errorTitle="ATTENZIONE ! ! !" error="E' stato superato il limite di 500 caratteri" sqref="D27 D30">
      <formula1>0</formula1>
      <formula2>500</formula2>
    </dataValidation>
    <dataValidation type="textLength" allowBlank="1" showInputMessage="1" showErrorMessage="1" errorTitle="ATTENZIONE ! ! ! " error="E' stato superato il limite di 500 caratteri" sqref="D4:D6 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codeName="Foglio36">
    <tabColor rgb="FFCC0099"/>
  </sheetPr>
  <dimension ref="A1:Y34"/>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4" sqref="A4"/>
    </sheetView>
  </sheetViews>
  <sheetFormatPr defaultColWidth="9.33203125" defaultRowHeight="10.5"/>
  <cols>
    <col min="1" max="1" width="52"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12" customWidth="1"/>
  </cols>
  <sheetData>
    <row r="1" spans="1:24" s="5" customFormat="1" ht="43.5" customHeight="1">
      <c r="A1" s="1328" t="str">
        <f>'t1'!A1</f>
        <v>PRESIDENZA DEL CONSIGLIO DEI MINISTRI - anno 2019</v>
      </c>
      <c r="B1" s="1328"/>
      <c r="C1" s="1328"/>
      <c r="D1" s="1328"/>
      <c r="E1" s="1328"/>
      <c r="F1" s="1328"/>
      <c r="G1" s="1328"/>
      <c r="H1" s="1328"/>
      <c r="I1" s="1328"/>
      <c r="J1" s="357"/>
      <c r="K1" s="357"/>
      <c r="L1" s="357"/>
      <c r="M1" s="357"/>
      <c r="N1" s="357"/>
      <c r="O1" s="357"/>
      <c r="P1" s="357"/>
      <c r="Q1" s="357"/>
      <c r="R1" s="357"/>
      <c r="S1" s="357"/>
      <c r="T1" s="357"/>
      <c r="V1" s="3"/>
      <c r="X1"/>
    </row>
    <row r="2" spans="9:24" s="5" customFormat="1" ht="12.75" customHeight="1">
      <c r="I2" s="631"/>
      <c r="J2" s="631"/>
      <c r="K2" s="631"/>
      <c r="L2" s="631"/>
      <c r="M2" s="631"/>
      <c r="N2" s="631"/>
      <c r="O2" s="631"/>
      <c r="P2" s="631"/>
      <c r="Q2" s="631"/>
      <c r="R2" s="631"/>
      <c r="S2" s="631"/>
      <c r="T2" s="631"/>
      <c r="U2" s="325"/>
      <c r="V2" s="3"/>
      <c r="X2"/>
    </row>
    <row r="3" spans="1:4" s="5" customFormat="1" ht="21" customHeight="1">
      <c r="A3" s="199" t="s">
        <v>337</v>
      </c>
      <c r="B3" s="7"/>
      <c r="C3" s="7"/>
      <c r="D3" s="7"/>
    </row>
    <row r="4" spans="1:20" s="5" customFormat="1" ht="21" customHeight="1">
      <c r="A4" s="199"/>
      <c r="B4" s="7"/>
      <c r="C4" s="7"/>
      <c r="D4" s="7"/>
      <c r="F4" s="1415" t="s">
        <v>338</v>
      </c>
      <c r="G4" s="1416"/>
      <c r="H4" s="1417"/>
      <c r="I4" s="1415" t="s">
        <v>430</v>
      </c>
      <c r="J4" s="1416"/>
      <c r="K4" s="1416"/>
      <c r="L4" s="1416"/>
      <c r="M4" s="1416"/>
      <c r="N4" s="1416"/>
      <c r="O4" s="1417"/>
      <c r="P4" s="1415" t="s">
        <v>431</v>
      </c>
      <c r="Q4" s="1416"/>
      <c r="R4" s="1416"/>
      <c r="S4" s="1416"/>
      <c r="T4" s="1417"/>
    </row>
    <row r="5" spans="1:20" ht="63">
      <c r="A5" s="632" t="s">
        <v>237</v>
      </c>
      <c r="B5" s="633" t="s">
        <v>199</v>
      </c>
      <c r="C5" s="634" t="str">
        <f>"presenti al 31/12/"&amp;'t1'!L1&amp;" (tab.1)"</f>
        <v>presenti al 31/12/2019 (tab.1)</v>
      </c>
      <c r="D5" s="634" t="s">
        <v>13</v>
      </c>
      <c r="E5" s="635" t="s">
        <v>339</v>
      </c>
      <c r="F5" s="636" t="str">
        <f>'t11'!C4</f>
        <v>FERIE</v>
      </c>
      <c r="G5" s="636" t="s">
        <v>340</v>
      </c>
      <c r="H5" s="636" t="s">
        <v>341</v>
      </c>
      <c r="I5" s="636" t="s">
        <v>813</v>
      </c>
      <c r="J5" s="636" t="str">
        <f>'t12'!E4</f>
        <v>R.I.A.</v>
      </c>
      <c r="K5" s="636" t="str">
        <f>'t12'!F4</f>
        <v>PROGRESSIONE PER CLASSI E SCATTI/FASCE RETRIBUTIVE</v>
      </c>
      <c r="L5" s="636" t="str">
        <f>'t12'!G4</f>
        <v>TREDICESIMA MENSILTA'</v>
      </c>
      <c r="M5" s="637" t="s">
        <v>342</v>
      </c>
      <c r="N5" s="638" t="str">
        <f>'t12'!H4</f>
        <v>ARRETRATI  ANNI PRECEDENTI</v>
      </c>
      <c r="O5" s="638" t="str">
        <f>'t12'!I4</f>
        <v>RECUPERI DERIVANTI DA ASSENZE, RITARDI, ECC.</v>
      </c>
      <c r="P5" s="636" t="s">
        <v>303</v>
      </c>
      <c r="Q5" s="636" t="s">
        <v>343</v>
      </c>
      <c r="R5" s="636" t="s">
        <v>344</v>
      </c>
      <c r="S5" s="637" t="s">
        <v>345</v>
      </c>
      <c r="T5" s="638" t="str">
        <f>'t13'!Q4</f>
        <v>ARRETRATI ANNI PRECEDENTI</v>
      </c>
    </row>
    <row r="6" spans="1:20" ht="11.25">
      <c r="A6" s="141" t="str">
        <f>'t1'!A6</f>
        <v>CONSIGLIERE</v>
      </c>
      <c r="B6" s="327" t="str">
        <f>'t1'!B6</f>
        <v>0D0CON</v>
      </c>
      <c r="C6" s="639">
        <f>'t1'!K6+'t1'!L6</f>
        <v>0</v>
      </c>
      <c r="D6" s="639">
        <f>('t1'!K6+'t1'!L6)-SUM('t3'!C6:F6,'t3'!I6:L6)+SUM('t3'!M6:P6)</f>
        <v>0</v>
      </c>
      <c r="E6" s="640">
        <f>'t12'!C6/12</f>
        <v>0</v>
      </c>
      <c r="F6" s="640" t="str">
        <f>IF($D6&gt;0,(('t11'!C8+'t11'!D8)/$D6)," ")</f>
        <v> </v>
      </c>
      <c r="G6" s="640" t="str">
        <f>IF($D6&gt;0,(SUM('t11'!E8:N8)/$D6)," ")</f>
        <v> </v>
      </c>
      <c r="H6" s="640" t="str">
        <f>IF($D6&gt;0,(SUM('t11'!O8:R8)/$D6)," ")</f>
        <v> </v>
      </c>
      <c r="I6" s="641" t="str">
        <f>IF($E6=0," ",('t12'!D6)/$E6)</f>
        <v> </v>
      </c>
      <c r="J6" s="641" t="str">
        <f>IF($E6=0," ",'t12'!E6/$E6)</f>
        <v> </v>
      </c>
      <c r="K6" s="641" t="str">
        <f>IF($E6=0," ",'t12'!F6/$E6)</f>
        <v> </v>
      </c>
      <c r="L6" s="641" t="str">
        <f>IF($E6=0," ",'t12'!G6/$E6)</f>
        <v> </v>
      </c>
      <c r="M6" s="642">
        <f>SUM(I6:L6)</f>
        <v>0</v>
      </c>
      <c r="N6" s="643" t="str">
        <f>IF($E6=0," ",'t12'!H6/$E6)</f>
        <v> </v>
      </c>
      <c r="O6" s="643" t="str">
        <f>IF($E6=0," ",'t12'!I6/$E6)</f>
        <v> </v>
      </c>
      <c r="P6" s="641" t="str">
        <f>IF($E6=0," ",'t13'!S6/$E6)</f>
        <v> </v>
      </c>
      <c r="Q6" s="641" t="str">
        <f>IF($E6=0," ",SUM('t13'!C6:I6)/$E6)</f>
        <v> </v>
      </c>
      <c r="R6" s="641" t="str">
        <f>IF($E6=0," ",(SUM('t13'!J6:P6)+'t13'!R6)/$E6)</f>
        <v> </v>
      </c>
      <c r="S6" s="642">
        <f>SUM(P6:R6)</f>
        <v>0</v>
      </c>
      <c r="T6" s="643" t="str">
        <f>IF($E6=0," ",'t13'!Q6/$E6)</f>
        <v> </v>
      </c>
    </row>
    <row r="7" spans="1:20" ht="11.25">
      <c r="A7" s="141" t="str">
        <f>'t1'!A7</f>
        <v>DIRIGENTE I FASCIA</v>
      </c>
      <c r="B7" s="327" t="str">
        <f>'t1'!B7</f>
        <v>0D0077</v>
      </c>
      <c r="C7" s="639">
        <f>'t1'!K7+'t1'!L7</f>
        <v>0</v>
      </c>
      <c r="D7" s="639">
        <f>('t1'!K7+'t1'!L7)-SUM('t3'!C7:F7,'t3'!I7:L7)+SUM('t3'!M7:P7)</f>
        <v>0</v>
      </c>
      <c r="E7" s="640">
        <f>'t12'!C7/12</f>
        <v>0</v>
      </c>
      <c r="F7" s="640" t="str">
        <f>IF($D7&gt;0,(('t11'!C9+'t11'!D9)/$D7)," ")</f>
        <v> </v>
      </c>
      <c r="G7" s="640" t="str">
        <f>IF($D7&gt;0,(SUM('t11'!E9:N9)/$D7)," ")</f>
        <v> </v>
      </c>
      <c r="H7" s="640" t="str">
        <f>IF($D7&gt;0,(SUM('t11'!O9:R9)/$D7)," ")</f>
        <v> </v>
      </c>
      <c r="I7" s="641" t="str">
        <f>IF($E7=0," ",('t12'!D7)/$E7)</f>
        <v> </v>
      </c>
      <c r="J7" s="641" t="str">
        <f>IF($E7=0," ",'t12'!E7/$E7)</f>
        <v> </v>
      </c>
      <c r="K7" s="641" t="str">
        <f>IF($E7=0," ",'t12'!F7/$E7)</f>
        <v> </v>
      </c>
      <c r="L7" s="641" t="str">
        <f>IF($E7=0," ",'t12'!G7/$E7)</f>
        <v> </v>
      </c>
      <c r="M7" s="642">
        <f aca="true" t="shared" si="0" ref="M7:M31">SUM(I7:L7)</f>
        <v>0</v>
      </c>
      <c r="N7" s="643" t="str">
        <f>IF($E7=0," ",'t12'!H7/$E7)</f>
        <v> </v>
      </c>
      <c r="O7" s="643" t="str">
        <f>IF($E7=0," ",'t12'!I7/$E7)</f>
        <v> </v>
      </c>
      <c r="P7" s="641" t="str">
        <f>IF($E7=0," ",'t13'!S7/$E7)</f>
        <v> </v>
      </c>
      <c r="Q7" s="641" t="str">
        <f>IF($E7=0," ",SUM('t13'!C7:I7)/$E7)</f>
        <v> </v>
      </c>
      <c r="R7" s="641" t="str">
        <f>IF($E7=0," ",(SUM('t13'!J7:P7)+'t13'!R7)/$E7)</f>
        <v> </v>
      </c>
      <c r="S7" s="642">
        <f aca="true" t="shared" si="1" ref="S7:S31">SUM(P7:R7)</f>
        <v>0</v>
      </c>
      <c r="T7" s="643" t="str">
        <f>IF($E7=0," ",'t13'!Q7/$E7)</f>
        <v> </v>
      </c>
    </row>
    <row r="8" spans="1:20" ht="11.25">
      <c r="A8" s="141" t="str">
        <f>'t1'!A8</f>
        <v>DIRIGENTE I FASCIA A TEMPO DETERM.</v>
      </c>
      <c r="B8" s="327" t="str">
        <f>'t1'!B8</f>
        <v>0D0078</v>
      </c>
      <c r="C8" s="639">
        <f>'t1'!K8+'t1'!L8</f>
        <v>0</v>
      </c>
      <c r="D8" s="639">
        <f>('t1'!K8+'t1'!L8)-SUM('t3'!C8:F8,'t3'!I8:L8)+SUM('t3'!M8:P8)</f>
        <v>0</v>
      </c>
      <c r="E8" s="640">
        <f>'t12'!C8/12</f>
        <v>0</v>
      </c>
      <c r="F8" s="640" t="str">
        <f>IF($D8&gt;0,(('t11'!C10+'t11'!D10)/$D8)," ")</f>
        <v> </v>
      </c>
      <c r="G8" s="640" t="str">
        <f>IF($D8&gt;0,(SUM('t11'!E10:N10)/$D8)," ")</f>
        <v> </v>
      </c>
      <c r="H8" s="640" t="str">
        <f>IF($D8&gt;0,(SUM('t11'!O10:R10)/$D8)," ")</f>
        <v> </v>
      </c>
      <c r="I8" s="641" t="str">
        <f>IF($E8=0," ",('t12'!D8)/$E8)</f>
        <v> </v>
      </c>
      <c r="J8" s="641" t="str">
        <f>IF($E8=0," ",'t12'!E8/$E8)</f>
        <v> </v>
      </c>
      <c r="K8" s="641" t="str">
        <f>IF($E8=0," ",'t12'!F8/$E8)</f>
        <v> </v>
      </c>
      <c r="L8" s="641" t="str">
        <f>IF($E8=0," ",'t12'!G8/$E8)</f>
        <v> </v>
      </c>
      <c r="M8" s="642">
        <f t="shared" si="0"/>
        <v>0</v>
      </c>
      <c r="N8" s="643" t="str">
        <f>IF($E8=0," ",'t12'!H8/$E8)</f>
        <v> </v>
      </c>
      <c r="O8" s="643" t="str">
        <f>IF($E8=0," ",'t12'!I8/$E8)</f>
        <v> </v>
      </c>
      <c r="P8" s="641" t="str">
        <f>IF($E8=0," ",'t13'!S8/$E8)</f>
        <v> </v>
      </c>
      <c r="Q8" s="641" t="str">
        <f>IF($E8=0," ",SUM('t13'!C8:I8)/$E8)</f>
        <v> </v>
      </c>
      <c r="R8" s="641" t="str">
        <f>IF($E8=0," ",(SUM('t13'!J8:P8)+'t13'!R8)/$E8)</f>
        <v> </v>
      </c>
      <c r="S8" s="642">
        <f t="shared" si="1"/>
        <v>0</v>
      </c>
      <c r="T8" s="643" t="str">
        <f>IF($E8=0," ",'t13'!Q8/$E8)</f>
        <v> </v>
      </c>
    </row>
    <row r="9" spans="1:20" ht="11.25">
      <c r="A9" s="141" t="str">
        <f>'t1'!A9</f>
        <v>REFERENDARIO</v>
      </c>
      <c r="B9" s="327" t="str">
        <f>'t1'!B9</f>
        <v>0D0376</v>
      </c>
      <c r="C9" s="639">
        <f>'t1'!K9+'t1'!L9</f>
        <v>0</v>
      </c>
      <c r="D9" s="639">
        <f>('t1'!K9+'t1'!L9)-SUM('t3'!C9:F9,'t3'!I9:L9)+SUM('t3'!M9:P9)</f>
        <v>0</v>
      </c>
      <c r="E9" s="640">
        <f>'t12'!C9/12</f>
        <v>0</v>
      </c>
      <c r="F9" s="640" t="str">
        <f>IF($D9&gt;0,(('t11'!C11+'t11'!D11)/$D9)," ")</f>
        <v> </v>
      </c>
      <c r="G9" s="640" t="str">
        <f>IF($D9&gt;0,(SUM('t11'!E11:N11)/$D9)," ")</f>
        <v> </v>
      </c>
      <c r="H9" s="640" t="str">
        <f>IF($D9&gt;0,(SUM('t11'!O11:R11)/$D9)," ")</f>
        <v> </v>
      </c>
      <c r="I9" s="641" t="str">
        <f>IF($E9=0," ",('t12'!D9)/$E9)</f>
        <v> </v>
      </c>
      <c r="J9" s="641" t="str">
        <f>IF($E9=0," ",'t12'!E9/$E9)</f>
        <v> </v>
      </c>
      <c r="K9" s="641" t="str">
        <f>IF($E9=0," ",'t12'!F9/$E9)</f>
        <v> </v>
      </c>
      <c r="L9" s="641" t="str">
        <f>IF($E9=0," ",'t12'!G9/$E9)</f>
        <v> </v>
      </c>
      <c r="M9" s="642">
        <f t="shared" si="0"/>
        <v>0</v>
      </c>
      <c r="N9" s="643" t="str">
        <f>IF($E9=0," ",'t12'!H9/$E9)</f>
        <v> </v>
      </c>
      <c r="O9" s="643" t="str">
        <f>IF($E9=0," ",'t12'!I9/$E9)</f>
        <v> </v>
      </c>
      <c r="P9" s="641" t="str">
        <f>IF($E9=0," ",'t13'!S9/$E9)</f>
        <v> </v>
      </c>
      <c r="Q9" s="641" t="str">
        <f>IF($E9=0," ",SUM('t13'!C9:I9)/$E9)</f>
        <v> </v>
      </c>
      <c r="R9" s="641" t="str">
        <f>IF($E9=0," ",(SUM('t13'!J9:P9)+'t13'!R9)/$E9)</f>
        <v> </v>
      </c>
      <c r="S9" s="642">
        <f t="shared" si="1"/>
        <v>0</v>
      </c>
      <c r="T9" s="643" t="str">
        <f>IF($E9=0," ",'t13'!Q9/$E9)</f>
        <v> </v>
      </c>
    </row>
    <row r="10" spans="1:20" ht="11.25">
      <c r="A10" s="141" t="str">
        <f>'t1'!A10</f>
        <v>DIRIGENTE II FASCIA</v>
      </c>
      <c r="B10" s="327" t="str">
        <f>'t1'!B10</f>
        <v>0D0079</v>
      </c>
      <c r="C10" s="639">
        <f>'t1'!K10+'t1'!L10</f>
        <v>0</v>
      </c>
      <c r="D10" s="639">
        <f>('t1'!K10+'t1'!L10)-SUM('t3'!C10:F10,'t3'!I10:L10)+SUM('t3'!M10:P10)</f>
        <v>0</v>
      </c>
      <c r="E10" s="640">
        <f>'t12'!C10/12</f>
        <v>0</v>
      </c>
      <c r="F10" s="640" t="str">
        <f>IF($D10&gt;0,(('t11'!C12+'t11'!D12)/$D10)," ")</f>
        <v> </v>
      </c>
      <c r="G10" s="640" t="str">
        <f>IF($D10&gt;0,(SUM('t11'!E12:N12)/$D10)," ")</f>
        <v> </v>
      </c>
      <c r="H10" s="640" t="str">
        <f>IF($D10&gt;0,(SUM('t11'!O12:R12)/$D10)," ")</f>
        <v> </v>
      </c>
      <c r="I10" s="641" t="str">
        <f>IF($E10=0," ",('t12'!D10)/$E10)</f>
        <v> </v>
      </c>
      <c r="J10" s="641" t="str">
        <f>IF($E10=0," ",'t12'!E10/$E10)</f>
        <v> </v>
      </c>
      <c r="K10" s="641" t="str">
        <f>IF($E10=0," ",'t12'!F10/$E10)</f>
        <v> </v>
      </c>
      <c r="L10" s="641" t="str">
        <f>IF($E10=0," ",'t12'!G10/$E10)</f>
        <v> </v>
      </c>
      <c r="M10" s="642">
        <f t="shared" si="0"/>
        <v>0</v>
      </c>
      <c r="N10" s="643" t="str">
        <f>IF($E10=0," ",'t12'!H10/$E10)</f>
        <v> </v>
      </c>
      <c r="O10" s="643" t="str">
        <f>IF($E10=0," ",'t12'!I10/$E10)</f>
        <v> </v>
      </c>
      <c r="P10" s="641" t="str">
        <f>IF($E10=0," ",'t13'!S10/$E10)</f>
        <v> </v>
      </c>
      <c r="Q10" s="641" t="str">
        <f>IF($E10=0," ",SUM('t13'!C10:I10)/$E10)</f>
        <v> </v>
      </c>
      <c r="R10" s="641" t="str">
        <f>IF($E10=0," ",(SUM('t13'!J10:P10)+'t13'!R10)/$E10)</f>
        <v> </v>
      </c>
      <c r="S10" s="642">
        <f t="shared" si="1"/>
        <v>0</v>
      </c>
      <c r="T10" s="643" t="str">
        <f>IF($E10=0," ",'t13'!Q10/$E10)</f>
        <v> </v>
      </c>
    </row>
    <row r="11" spans="1:20" ht="11.25">
      <c r="A11" s="141" t="str">
        <f>'t1'!A11</f>
        <v>DIRIGENTE II FASCIA A TEMPO DETERM.</v>
      </c>
      <c r="B11" s="327" t="str">
        <f>'t1'!B11</f>
        <v>0D0080</v>
      </c>
      <c r="C11" s="639">
        <f>'t1'!K11+'t1'!L11</f>
        <v>0</v>
      </c>
      <c r="D11" s="639">
        <f>('t1'!K11+'t1'!L11)-SUM('t3'!C11:F11,'t3'!I11:L11)+SUM('t3'!M11:P11)</f>
        <v>0</v>
      </c>
      <c r="E11" s="640">
        <f>'t12'!C11/12</f>
        <v>0</v>
      </c>
      <c r="F11" s="640" t="str">
        <f>IF($D11&gt;0,(('t11'!C13+'t11'!D13)/$D11)," ")</f>
        <v> </v>
      </c>
      <c r="G11" s="640" t="str">
        <f>IF($D11&gt;0,(SUM('t11'!E13:N13)/$D11)," ")</f>
        <v> </v>
      </c>
      <c r="H11" s="640" t="str">
        <f>IF($D11&gt;0,(SUM('t11'!O13:R13)/$D11)," ")</f>
        <v> </v>
      </c>
      <c r="I11" s="641" t="str">
        <f>IF($E11=0," ",('t12'!D11)/$E11)</f>
        <v> </v>
      </c>
      <c r="J11" s="641" t="str">
        <f>IF($E11=0," ",'t12'!E11/$E11)</f>
        <v> </v>
      </c>
      <c r="K11" s="641" t="str">
        <f>IF($E11=0," ",'t12'!F11/$E11)</f>
        <v> </v>
      </c>
      <c r="L11" s="641" t="str">
        <f>IF($E11=0," ",'t12'!G11/$E11)</f>
        <v> </v>
      </c>
      <c r="M11" s="642">
        <f t="shared" si="0"/>
        <v>0</v>
      </c>
      <c r="N11" s="643" t="str">
        <f>IF($E11=0," ",'t12'!H11/$E11)</f>
        <v> </v>
      </c>
      <c r="O11" s="643" t="str">
        <f>IF($E11=0," ",'t12'!I11/$E11)</f>
        <v> </v>
      </c>
      <c r="P11" s="641" t="str">
        <f>IF($E11=0," ",'t13'!S11/$E11)</f>
        <v> </v>
      </c>
      <c r="Q11" s="641" t="str">
        <f>IF($E11=0," ",SUM('t13'!C11:I11)/$E11)</f>
        <v> </v>
      </c>
      <c r="R11" s="641" t="str">
        <f>IF($E11=0," ",(SUM('t13'!J11:P11)+'t13'!R11)/$E11)</f>
        <v> </v>
      </c>
      <c r="S11" s="642">
        <f t="shared" si="1"/>
        <v>0</v>
      </c>
      <c r="T11" s="643" t="str">
        <f>IF($E11=0," ",'t13'!Q11/$E11)</f>
        <v> </v>
      </c>
    </row>
    <row r="12" spans="1:20" ht="11.25">
      <c r="A12" s="141" t="str">
        <f>'t1'!A12</f>
        <v>ISPETTORE GENERALE R.E.</v>
      </c>
      <c r="B12" s="327" t="str">
        <f>'t1'!B12</f>
        <v>0E0083</v>
      </c>
      <c r="C12" s="639">
        <f>'t1'!K12+'t1'!L12</f>
        <v>0</v>
      </c>
      <c r="D12" s="639">
        <f>('t1'!K12+'t1'!L12)-SUM('t3'!C12:F12,'t3'!I12:L12)+SUM('t3'!M12:P12)</f>
        <v>0</v>
      </c>
      <c r="E12" s="640">
        <f>'t12'!C12/12</f>
        <v>0</v>
      </c>
      <c r="F12" s="640" t="str">
        <f>IF($D12&gt;0,(('t11'!C14+'t11'!D14)/$D12)," ")</f>
        <v> </v>
      </c>
      <c r="G12" s="640" t="str">
        <f>IF($D12&gt;0,(SUM('t11'!E14:N14)/$D12)," ")</f>
        <v> </v>
      </c>
      <c r="H12" s="640" t="str">
        <f>IF($D12&gt;0,(SUM('t11'!O14:R14)/$D12)," ")</f>
        <v> </v>
      </c>
      <c r="I12" s="641" t="str">
        <f>IF($E12=0," ",('t12'!D12)/$E12)</f>
        <v> </v>
      </c>
      <c r="J12" s="641" t="str">
        <f>IF($E12=0," ",'t12'!E12/$E12)</f>
        <v> </v>
      </c>
      <c r="K12" s="641" t="str">
        <f>IF($E12=0," ",'t12'!F12/$E12)</f>
        <v> </v>
      </c>
      <c r="L12" s="641" t="str">
        <f>IF($E12=0," ",'t12'!G12/$E12)</f>
        <v> </v>
      </c>
      <c r="M12" s="642">
        <f t="shared" si="0"/>
        <v>0</v>
      </c>
      <c r="N12" s="643" t="str">
        <f>IF($E12=0," ",'t12'!H12/$E12)</f>
        <v> </v>
      </c>
      <c r="O12" s="643" t="str">
        <f>IF($E12=0," ",'t12'!I12/$E12)</f>
        <v> </v>
      </c>
      <c r="P12" s="641" t="str">
        <f>IF($E12=0," ",'t13'!S12/$E12)</f>
        <v> </v>
      </c>
      <c r="Q12" s="641" t="str">
        <f>IF($E12=0," ",SUM('t13'!C12:I12)/$E12)</f>
        <v> </v>
      </c>
      <c r="R12" s="641" t="str">
        <f>IF($E12=0," ",(SUM('t13'!J12:P12)+'t13'!R12)/$E12)</f>
        <v> </v>
      </c>
      <c r="S12" s="642">
        <f t="shared" si="1"/>
        <v>0</v>
      </c>
      <c r="T12" s="643" t="str">
        <f>IF($E12=0," ",'t13'!Q12/$E12)</f>
        <v> </v>
      </c>
    </row>
    <row r="13" spans="1:20" ht="11.25">
      <c r="A13" s="141" t="str">
        <f>'t1'!A13</f>
        <v>DIRETTORE DIVISIONE R.E.</v>
      </c>
      <c r="B13" s="327" t="str">
        <f>'t1'!B13</f>
        <v>0E0076</v>
      </c>
      <c r="C13" s="639">
        <f>'t1'!K13+'t1'!L13</f>
        <v>0</v>
      </c>
      <c r="D13" s="639">
        <f>('t1'!K13+'t1'!L13)-SUM('t3'!C13:F13,'t3'!I13:L13)+SUM('t3'!M13:P13)</f>
        <v>0</v>
      </c>
      <c r="E13" s="640">
        <f>'t12'!C13/12</f>
        <v>0</v>
      </c>
      <c r="F13" s="640" t="str">
        <f>IF($D13&gt;0,(('t11'!C15+'t11'!D15)/$D13)," ")</f>
        <v> </v>
      </c>
      <c r="G13" s="640" t="str">
        <f>IF($D13&gt;0,(SUM('t11'!E15:N15)/$D13)," ")</f>
        <v> </v>
      </c>
      <c r="H13" s="640" t="str">
        <f>IF($D13&gt;0,(SUM('t11'!O15:R15)/$D13)," ")</f>
        <v> </v>
      </c>
      <c r="I13" s="641" t="str">
        <f>IF($E13=0," ",('t12'!D13)/$E13)</f>
        <v> </v>
      </c>
      <c r="J13" s="641" t="str">
        <f>IF($E13=0," ",'t12'!E13/$E13)</f>
        <v> </v>
      </c>
      <c r="K13" s="641" t="str">
        <f>IF($E13=0," ",'t12'!F13/$E13)</f>
        <v> </v>
      </c>
      <c r="L13" s="641" t="str">
        <f>IF($E13=0," ",'t12'!G13/$E13)</f>
        <v> </v>
      </c>
      <c r="M13" s="642">
        <f t="shared" si="0"/>
        <v>0</v>
      </c>
      <c r="N13" s="643" t="str">
        <f>IF($E13=0," ",'t12'!H13/$E13)</f>
        <v> </v>
      </c>
      <c r="O13" s="643" t="str">
        <f>IF($E13=0," ",'t12'!I13/$E13)</f>
        <v> </v>
      </c>
      <c r="P13" s="641" t="str">
        <f>IF($E13=0," ",'t13'!S13/$E13)</f>
        <v> </v>
      </c>
      <c r="Q13" s="641" t="str">
        <f>IF($E13=0," ",SUM('t13'!C13:I13)/$E13)</f>
        <v> </v>
      </c>
      <c r="R13" s="641" t="str">
        <f>IF($E13=0," ",(SUM('t13'!J13:P13)+'t13'!R13)/$E13)</f>
        <v> </v>
      </c>
      <c r="S13" s="642">
        <f t="shared" si="1"/>
        <v>0</v>
      </c>
      <c r="T13" s="643" t="str">
        <f>IF($E13=0," ",'t13'!Q13/$E13)</f>
        <v> </v>
      </c>
    </row>
    <row r="14" spans="1:20" ht="11.25">
      <c r="A14" s="141" t="str">
        <f>'t1'!A14</f>
        <v>CAT. A - F9</v>
      </c>
      <c r="B14" s="327" t="str">
        <f>'t1'!B14</f>
        <v>0CAF09</v>
      </c>
      <c r="C14" s="639">
        <f>'t1'!K14+'t1'!L14</f>
        <v>0</v>
      </c>
      <c r="D14" s="639">
        <f>('t1'!K14+'t1'!L14)-SUM('t3'!C14:F14,'t3'!I14:L14)+SUM('t3'!M14:P14)</f>
        <v>0</v>
      </c>
      <c r="E14" s="640">
        <f>'t12'!C14/12</f>
        <v>0</v>
      </c>
      <c r="F14" s="640" t="str">
        <f>IF($D14&gt;0,(('t11'!C16+'t11'!D16)/$D14)," ")</f>
        <v> </v>
      </c>
      <c r="G14" s="640" t="str">
        <f>IF($D14&gt;0,(SUM('t11'!E16:N16)/$D14)," ")</f>
        <v> </v>
      </c>
      <c r="H14" s="640" t="str">
        <f>IF($D14&gt;0,(SUM('t11'!O16:R16)/$D14)," ")</f>
        <v> </v>
      </c>
      <c r="I14" s="641" t="str">
        <f>IF($E14=0," ",('t12'!D14)/$E14)</f>
        <v> </v>
      </c>
      <c r="J14" s="641" t="str">
        <f>IF($E14=0," ",'t12'!E14/$E14)</f>
        <v> </v>
      </c>
      <c r="K14" s="641" t="str">
        <f>IF($E14=0," ",'t12'!F14/$E14)</f>
        <v> </v>
      </c>
      <c r="L14" s="641" t="str">
        <f>IF($E14=0," ",'t12'!G14/$E14)</f>
        <v> </v>
      </c>
      <c r="M14" s="642">
        <f t="shared" si="0"/>
        <v>0</v>
      </c>
      <c r="N14" s="643" t="str">
        <f>IF($E14=0," ",'t12'!H14/$E14)</f>
        <v> </v>
      </c>
      <c r="O14" s="643" t="str">
        <f>IF($E14=0," ",'t12'!I14/$E14)</f>
        <v> </v>
      </c>
      <c r="P14" s="641" t="str">
        <f>IF($E14=0," ",'t13'!S14/$E14)</f>
        <v> </v>
      </c>
      <c r="Q14" s="641" t="str">
        <f>IF($E14=0," ",SUM('t13'!C14:I14)/$E14)</f>
        <v> </v>
      </c>
      <c r="R14" s="641" t="str">
        <f>IF($E14=0," ",(SUM('t13'!J14:P14)+'t13'!R14)/$E14)</f>
        <v> </v>
      </c>
      <c r="S14" s="642">
        <f t="shared" si="1"/>
        <v>0</v>
      </c>
      <c r="T14" s="643" t="str">
        <f>IF($E14=0," ",'t13'!Q14/$E14)</f>
        <v> </v>
      </c>
    </row>
    <row r="15" spans="1:20" ht="11.25">
      <c r="A15" s="141" t="str">
        <f>'t1'!A15</f>
        <v>CAT. A - F8</v>
      </c>
      <c r="B15" s="327" t="str">
        <f>'t1'!B15</f>
        <v>0CAF08</v>
      </c>
      <c r="C15" s="639">
        <f>'t1'!K15+'t1'!L15</f>
        <v>0</v>
      </c>
      <c r="D15" s="639">
        <f>('t1'!K15+'t1'!L15)-SUM('t3'!C15:F15,'t3'!I15:L15)+SUM('t3'!M15:P15)</f>
        <v>0</v>
      </c>
      <c r="E15" s="640">
        <f>'t12'!C15/12</f>
        <v>0</v>
      </c>
      <c r="F15" s="640" t="str">
        <f>IF($D15&gt;0,(('t11'!C17+'t11'!D17)/$D15)," ")</f>
        <v> </v>
      </c>
      <c r="G15" s="640" t="str">
        <f>IF($D15&gt;0,(SUM('t11'!E17:N17)/$D15)," ")</f>
        <v> </v>
      </c>
      <c r="H15" s="640" t="str">
        <f>IF($D15&gt;0,(SUM('t11'!O17:R17)/$D15)," ")</f>
        <v> </v>
      </c>
      <c r="I15" s="641" t="str">
        <f>IF($E15=0," ",('t12'!D15)/$E15)</f>
        <v> </v>
      </c>
      <c r="J15" s="641" t="str">
        <f>IF($E15=0," ",'t12'!E15/$E15)</f>
        <v> </v>
      </c>
      <c r="K15" s="641" t="str">
        <f>IF($E15=0," ",'t12'!F15/$E15)</f>
        <v> </v>
      </c>
      <c r="L15" s="641" t="str">
        <f>IF($E15=0," ",'t12'!G15/$E15)</f>
        <v> </v>
      </c>
      <c r="M15" s="642">
        <f t="shared" si="0"/>
        <v>0</v>
      </c>
      <c r="N15" s="643" t="str">
        <f>IF($E15=0," ",'t12'!H15/$E15)</f>
        <v> </v>
      </c>
      <c r="O15" s="643" t="str">
        <f>IF($E15=0," ",'t12'!I15/$E15)</f>
        <v> </v>
      </c>
      <c r="P15" s="641" t="str">
        <f>IF($E15=0," ",'t13'!S15/$E15)</f>
        <v> </v>
      </c>
      <c r="Q15" s="641" t="str">
        <f>IF($E15=0," ",SUM('t13'!C15:I15)/$E15)</f>
        <v> </v>
      </c>
      <c r="R15" s="641" t="str">
        <f>IF($E15=0," ",(SUM('t13'!J15:P15)+'t13'!R15)/$E15)</f>
        <v> </v>
      </c>
      <c r="S15" s="642">
        <f t="shared" si="1"/>
        <v>0</v>
      </c>
      <c r="T15" s="643" t="str">
        <f>IF($E15=0," ",'t13'!Q15/$E15)</f>
        <v> </v>
      </c>
    </row>
    <row r="16" spans="1:20" ht="11.25">
      <c r="A16" s="141" t="str">
        <f>'t1'!A16</f>
        <v>CAT. A - F7</v>
      </c>
      <c r="B16" s="327" t="str">
        <f>'t1'!B16</f>
        <v>0CAF07</v>
      </c>
      <c r="C16" s="639">
        <f>'t1'!K16+'t1'!L16</f>
        <v>0</v>
      </c>
      <c r="D16" s="639">
        <f>('t1'!K16+'t1'!L16)-SUM('t3'!C16:F16,'t3'!I16:L16)+SUM('t3'!M16:P16)</f>
        <v>0</v>
      </c>
      <c r="E16" s="640">
        <f>'t12'!C16/12</f>
        <v>0</v>
      </c>
      <c r="F16" s="640" t="str">
        <f>IF($D16&gt;0,(('t11'!C18+'t11'!D18)/$D16)," ")</f>
        <v> </v>
      </c>
      <c r="G16" s="640" t="str">
        <f>IF($D16&gt;0,(SUM('t11'!E18:N18)/$D16)," ")</f>
        <v> </v>
      </c>
      <c r="H16" s="640" t="str">
        <f>IF($D16&gt;0,(SUM('t11'!O18:R18)/$D16)," ")</f>
        <v> </v>
      </c>
      <c r="I16" s="641" t="str">
        <f>IF($E16=0," ",('t12'!D16)/$E16)</f>
        <v> </v>
      </c>
      <c r="J16" s="641" t="str">
        <f>IF($E16=0," ",'t12'!E16/$E16)</f>
        <v> </v>
      </c>
      <c r="K16" s="641" t="str">
        <f>IF($E16=0," ",'t12'!F16/$E16)</f>
        <v> </v>
      </c>
      <c r="L16" s="641" t="str">
        <f>IF($E16=0," ",'t12'!G16/$E16)</f>
        <v> </v>
      </c>
      <c r="M16" s="642">
        <f t="shared" si="0"/>
        <v>0</v>
      </c>
      <c r="N16" s="643" t="str">
        <f>IF($E16=0," ",'t12'!H16/$E16)</f>
        <v> </v>
      </c>
      <c r="O16" s="643" t="str">
        <f>IF($E16=0," ",'t12'!I16/$E16)</f>
        <v> </v>
      </c>
      <c r="P16" s="641" t="str">
        <f>IF($E16=0," ",'t13'!S16/$E16)</f>
        <v> </v>
      </c>
      <c r="Q16" s="641" t="str">
        <f>IF($E16=0," ",SUM('t13'!C16:I16)/$E16)</f>
        <v> </v>
      </c>
      <c r="R16" s="641" t="str">
        <f>IF($E16=0," ",(SUM('t13'!J16:P16)+'t13'!R16)/$E16)</f>
        <v> </v>
      </c>
      <c r="S16" s="642">
        <f t="shared" si="1"/>
        <v>0</v>
      </c>
      <c r="T16" s="643" t="str">
        <f>IF($E16=0," ",'t13'!Q16/$E16)</f>
        <v> </v>
      </c>
    </row>
    <row r="17" spans="1:25" s="112" customFormat="1" ht="11.25">
      <c r="A17" s="141" t="str">
        <f>'t1'!A17</f>
        <v>CAT. A - F6</v>
      </c>
      <c r="B17" s="327" t="str">
        <f>'t1'!B17</f>
        <v>0CAF06</v>
      </c>
      <c r="C17" s="639">
        <f>'t1'!K17+'t1'!L17</f>
        <v>0</v>
      </c>
      <c r="D17" s="639">
        <f>('t1'!K17+'t1'!L17)-SUM('t3'!C17:F17,'t3'!I17:L17)+SUM('t3'!M17:P17)</f>
        <v>0</v>
      </c>
      <c r="E17" s="640">
        <f>'t12'!C17/12</f>
        <v>0</v>
      </c>
      <c r="F17" s="640" t="str">
        <f>IF($D17&gt;0,(('t11'!C19+'t11'!D19)/$D17)," ")</f>
        <v> </v>
      </c>
      <c r="G17" s="640" t="str">
        <f>IF($D17&gt;0,(SUM('t11'!E19:N19)/$D17)," ")</f>
        <v> </v>
      </c>
      <c r="H17" s="640" t="str">
        <f>IF($D17&gt;0,(SUM('t11'!O19:R19)/$D17)," ")</f>
        <v> </v>
      </c>
      <c r="I17" s="641" t="str">
        <f>IF($E17=0," ",('t12'!D17)/$E17)</f>
        <v> </v>
      </c>
      <c r="J17" s="641" t="str">
        <f>IF($E17=0," ",'t12'!E17/$E17)</f>
        <v> </v>
      </c>
      <c r="K17" s="641" t="str">
        <f>IF($E17=0," ",'t12'!F17/$E17)</f>
        <v> </v>
      </c>
      <c r="L17" s="641" t="str">
        <f>IF($E17=0," ",'t12'!G17/$E17)</f>
        <v> </v>
      </c>
      <c r="M17" s="642">
        <f t="shared" si="0"/>
        <v>0</v>
      </c>
      <c r="N17" s="643" t="str">
        <f>IF($E17=0," ",'t12'!H17/$E17)</f>
        <v> </v>
      </c>
      <c r="O17" s="643" t="str">
        <f>IF($E17=0," ",'t12'!I17/$E17)</f>
        <v> </v>
      </c>
      <c r="P17" s="641" t="str">
        <f>IF($E17=0," ",'t13'!S17/$E17)</f>
        <v> </v>
      </c>
      <c r="Q17" s="641" t="str">
        <f>IF($E17=0," ",SUM('t13'!C17:I17)/$E17)</f>
        <v> </v>
      </c>
      <c r="R17" s="641" t="str">
        <f>IF($E17=0," ",(SUM('t13'!J17:P17)+'t13'!R17)/$E17)</f>
        <v> </v>
      </c>
      <c r="S17" s="642">
        <f t="shared" si="1"/>
        <v>0</v>
      </c>
      <c r="T17" s="643" t="str">
        <f>IF($E17=0," ",'t13'!Q17/$E17)</f>
        <v> </v>
      </c>
      <c r="V17"/>
      <c r="W17"/>
      <c r="X17"/>
      <c r="Y17"/>
    </row>
    <row r="18" spans="1:25" s="112" customFormat="1" ht="11.25">
      <c r="A18" s="141" t="str">
        <f>'t1'!A18</f>
        <v>CAT. A - F5</v>
      </c>
      <c r="B18" s="327" t="str">
        <f>'t1'!B18</f>
        <v>0CAF05</v>
      </c>
      <c r="C18" s="639">
        <f>'t1'!K18+'t1'!L18</f>
        <v>0</v>
      </c>
      <c r="D18" s="639">
        <f>('t1'!K18+'t1'!L18)-SUM('t3'!C18:F18,'t3'!I18:L18)+SUM('t3'!M18:P18)</f>
        <v>0</v>
      </c>
      <c r="E18" s="640">
        <f>'t12'!C18/12</f>
        <v>0</v>
      </c>
      <c r="F18" s="640" t="str">
        <f>IF($D18&gt;0,(('t11'!C20+'t11'!D20)/$D18)," ")</f>
        <v> </v>
      </c>
      <c r="G18" s="640" t="str">
        <f>IF($D18&gt;0,(SUM('t11'!E20:N20)/$D18)," ")</f>
        <v> </v>
      </c>
      <c r="H18" s="640" t="str">
        <f>IF($D18&gt;0,(SUM('t11'!O20:R20)/$D18)," ")</f>
        <v> </v>
      </c>
      <c r="I18" s="641" t="str">
        <f>IF($E18=0," ",('t12'!D18)/$E18)</f>
        <v> </v>
      </c>
      <c r="J18" s="641" t="str">
        <f>IF($E18=0," ",'t12'!E18/$E18)</f>
        <v> </v>
      </c>
      <c r="K18" s="641" t="str">
        <f>IF($E18=0," ",'t12'!F18/$E18)</f>
        <v> </v>
      </c>
      <c r="L18" s="641" t="str">
        <f>IF($E18=0," ",'t12'!G18/$E18)</f>
        <v> </v>
      </c>
      <c r="M18" s="642">
        <f t="shared" si="0"/>
        <v>0</v>
      </c>
      <c r="N18" s="643" t="str">
        <f>IF($E18=0," ",'t12'!H18/$E18)</f>
        <v> </v>
      </c>
      <c r="O18" s="643" t="str">
        <f>IF($E18=0," ",'t12'!I18/$E18)</f>
        <v> </v>
      </c>
      <c r="P18" s="641" t="str">
        <f>IF($E18=0," ",'t13'!S18/$E18)</f>
        <v> </v>
      </c>
      <c r="Q18" s="641" t="str">
        <f>IF($E18=0," ",SUM('t13'!C18:I18)/$E18)</f>
        <v> </v>
      </c>
      <c r="R18" s="641" t="str">
        <f>IF($E18=0," ",(SUM('t13'!J18:P18)+'t13'!R18)/$E18)</f>
        <v> </v>
      </c>
      <c r="S18" s="642">
        <f t="shared" si="1"/>
        <v>0</v>
      </c>
      <c r="T18" s="643" t="str">
        <f>IF($E18=0," ",'t13'!Q18/$E18)</f>
        <v> </v>
      </c>
      <c r="V18"/>
      <c r="W18"/>
      <c r="X18"/>
      <c r="Y18"/>
    </row>
    <row r="19" spans="1:25" s="112" customFormat="1" ht="11.25">
      <c r="A19" s="141" t="str">
        <f>'t1'!A19</f>
        <v>CAT. A - F4</v>
      </c>
      <c r="B19" s="327" t="str">
        <f>'t1'!B19</f>
        <v>0CAF04</v>
      </c>
      <c r="C19" s="639">
        <f>'t1'!K19+'t1'!L19</f>
        <v>0</v>
      </c>
      <c r="D19" s="639">
        <f>('t1'!K19+'t1'!L19)-SUM('t3'!C19:F19,'t3'!I19:L19)+SUM('t3'!M19:P19)</f>
        <v>0</v>
      </c>
      <c r="E19" s="640">
        <f>'t12'!C19/12</f>
        <v>0</v>
      </c>
      <c r="F19" s="640" t="str">
        <f>IF($D19&gt;0,(('t11'!C21+'t11'!D21)/$D19)," ")</f>
        <v> </v>
      </c>
      <c r="G19" s="640" t="str">
        <f>IF($D19&gt;0,(SUM('t11'!E21:N21)/$D19)," ")</f>
        <v> </v>
      </c>
      <c r="H19" s="640" t="str">
        <f>IF($D19&gt;0,(SUM('t11'!O21:R21)/$D19)," ")</f>
        <v> </v>
      </c>
      <c r="I19" s="641" t="str">
        <f>IF($E19=0," ",('t12'!D19)/$E19)</f>
        <v> </v>
      </c>
      <c r="J19" s="641" t="str">
        <f>IF($E19=0," ",'t12'!E19/$E19)</f>
        <v> </v>
      </c>
      <c r="K19" s="641" t="str">
        <f>IF($E19=0," ",'t12'!F19/$E19)</f>
        <v> </v>
      </c>
      <c r="L19" s="641" t="str">
        <f>IF($E19=0," ",'t12'!G19/$E19)</f>
        <v> </v>
      </c>
      <c r="M19" s="642">
        <f t="shared" si="0"/>
        <v>0</v>
      </c>
      <c r="N19" s="643" t="str">
        <f>IF($E19=0," ",'t12'!H19/$E19)</f>
        <v> </v>
      </c>
      <c r="O19" s="643" t="str">
        <f>IF($E19=0," ",'t12'!I19/$E19)</f>
        <v> </v>
      </c>
      <c r="P19" s="641" t="str">
        <f>IF($E19=0," ",'t13'!S19/$E19)</f>
        <v> </v>
      </c>
      <c r="Q19" s="641" t="str">
        <f>IF($E19=0," ",SUM('t13'!C19:I19)/$E19)</f>
        <v> </v>
      </c>
      <c r="R19" s="641" t="str">
        <f>IF($E19=0," ",(SUM('t13'!J19:P19)+'t13'!R19)/$E19)</f>
        <v> </v>
      </c>
      <c r="S19" s="642">
        <f t="shared" si="1"/>
        <v>0</v>
      </c>
      <c r="T19" s="643" t="str">
        <f>IF($E19=0," ",'t13'!Q19/$E19)</f>
        <v> </v>
      </c>
      <c r="V19"/>
      <c r="W19"/>
      <c r="X19"/>
      <c r="Y19"/>
    </row>
    <row r="20" spans="1:25" s="112" customFormat="1" ht="11.25">
      <c r="A20" s="141" t="str">
        <f>'t1'!A20</f>
        <v>CAT. A - F3</v>
      </c>
      <c r="B20" s="327" t="str">
        <f>'t1'!B20</f>
        <v>0CAF03</v>
      </c>
      <c r="C20" s="639">
        <f>'t1'!K20+'t1'!L20</f>
        <v>0</v>
      </c>
      <c r="D20" s="639">
        <f>('t1'!K20+'t1'!L20)-SUM('t3'!C20:F20,'t3'!I20:L20)+SUM('t3'!M20:P20)</f>
        <v>0</v>
      </c>
      <c r="E20" s="640">
        <f>'t12'!C20/12</f>
        <v>0</v>
      </c>
      <c r="F20" s="640" t="str">
        <f>IF($D20&gt;0,(('t11'!C22+'t11'!D22)/$D20)," ")</f>
        <v> </v>
      </c>
      <c r="G20" s="640" t="str">
        <f>IF($D20&gt;0,(SUM('t11'!E22:N22)/$D20)," ")</f>
        <v> </v>
      </c>
      <c r="H20" s="640" t="str">
        <f>IF($D20&gt;0,(SUM('t11'!O22:R22)/$D20)," ")</f>
        <v> </v>
      </c>
      <c r="I20" s="641" t="str">
        <f>IF($E20=0," ",('t12'!D20)/$E20)</f>
        <v> </v>
      </c>
      <c r="J20" s="641" t="str">
        <f>IF($E20=0," ",'t12'!E20/$E20)</f>
        <v> </v>
      </c>
      <c r="K20" s="641" t="str">
        <f>IF($E20=0," ",'t12'!F20/$E20)</f>
        <v> </v>
      </c>
      <c r="L20" s="641" t="str">
        <f>IF($E20=0," ",'t12'!G20/$E20)</f>
        <v> </v>
      </c>
      <c r="M20" s="642">
        <f t="shared" si="0"/>
        <v>0</v>
      </c>
      <c r="N20" s="643" t="str">
        <f>IF($E20=0," ",'t12'!H20/$E20)</f>
        <v> </v>
      </c>
      <c r="O20" s="643" t="str">
        <f>IF($E20=0," ",'t12'!I20/$E20)</f>
        <v> </v>
      </c>
      <c r="P20" s="641" t="str">
        <f>IF($E20=0," ",'t13'!S20/$E20)</f>
        <v> </v>
      </c>
      <c r="Q20" s="641" t="str">
        <f>IF($E20=0," ",SUM('t13'!C20:I20)/$E20)</f>
        <v> </v>
      </c>
      <c r="R20" s="641" t="str">
        <f>IF($E20=0," ",(SUM('t13'!J20:P20)+'t13'!R20)/$E20)</f>
        <v> </v>
      </c>
      <c r="S20" s="642">
        <f t="shared" si="1"/>
        <v>0</v>
      </c>
      <c r="T20" s="643" t="str">
        <f>IF($E20=0," ",'t13'!Q20/$E20)</f>
        <v> </v>
      </c>
      <c r="V20"/>
      <c r="W20"/>
      <c r="X20"/>
      <c r="Y20"/>
    </row>
    <row r="21" spans="1:25" s="112" customFormat="1" ht="11.25">
      <c r="A21" s="141" t="str">
        <f>'t1'!A21</f>
        <v>CAT. A - F2</v>
      </c>
      <c r="B21" s="327" t="str">
        <f>'t1'!B21</f>
        <v>0CAF02</v>
      </c>
      <c r="C21" s="639">
        <f>'t1'!K21+'t1'!L21</f>
        <v>0</v>
      </c>
      <c r="D21" s="639">
        <f>('t1'!K21+'t1'!L21)-SUM('t3'!C21:F21,'t3'!I21:L21)+SUM('t3'!M21:P21)</f>
        <v>0</v>
      </c>
      <c r="E21" s="640">
        <f>'t12'!C21/12</f>
        <v>0</v>
      </c>
      <c r="F21" s="640" t="str">
        <f>IF($D21&gt;0,(('t11'!C23+'t11'!D23)/$D21)," ")</f>
        <v> </v>
      </c>
      <c r="G21" s="640" t="str">
        <f>IF($D21&gt;0,(SUM('t11'!E23:N23)/$D21)," ")</f>
        <v> </v>
      </c>
      <c r="H21" s="640" t="str">
        <f>IF($D21&gt;0,(SUM('t11'!O23:R23)/$D21)," ")</f>
        <v> </v>
      </c>
      <c r="I21" s="641" t="str">
        <f>IF($E21=0," ",('t12'!D21)/$E21)</f>
        <v> </v>
      </c>
      <c r="J21" s="641" t="str">
        <f>IF($E21=0," ",'t12'!E21/$E21)</f>
        <v> </v>
      </c>
      <c r="K21" s="641" t="str">
        <f>IF($E21=0," ",'t12'!F21/$E21)</f>
        <v> </v>
      </c>
      <c r="L21" s="641" t="str">
        <f>IF($E21=0," ",'t12'!G21/$E21)</f>
        <v> </v>
      </c>
      <c r="M21" s="642">
        <f t="shared" si="0"/>
        <v>0</v>
      </c>
      <c r="N21" s="643" t="str">
        <f>IF($E21=0," ",'t12'!H21/$E21)</f>
        <v> </v>
      </c>
      <c r="O21" s="643" t="str">
        <f>IF($E21=0," ",'t12'!I21/$E21)</f>
        <v> </v>
      </c>
      <c r="P21" s="641" t="str">
        <f>IF($E21=0," ",'t13'!S21/$E21)</f>
        <v> </v>
      </c>
      <c r="Q21" s="641" t="str">
        <f>IF($E21=0," ",SUM('t13'!C21:I21)/$E21)</f>
        <v> </v>
      </c>
      <c r="R21" s="641" t="str">
        <f>IF($E21=0," ",(SUM('t13'!J21:P21)+'t13'!R21)/$E21)</f>
        <v> </v>
      </c>
      <c r="S21" s="642">
        <f t="shared" si="1"/>
        <v>0</v>
      </c>
      <c r="T21" s="643" t="str">
        <f>IF($E21=0," ",'t13'!Q21/$E21)</f>
        <v> </v>
      </c>
      <c r="V21"/>
      <c r="W21"/>
      <c r="X21"/>
      <c r="Y21"/>
    </row>
    <row r="22" spans="1:25" s="112" customFormat="1" ht="11.25">
      <c r="A22" s="141" t="str">
        <f>'t1'!A22</f>
        <v>CAT. A - F1</v>
      </c>
      <c r="B22" s="327" t="str">
        <f>'t1'!B22</f>
        <v>0CAF01</v>
      </c>
      <c r="C22" s="639">
        <f>'t1'!K22+'t1'!L22</f>
        <v>0</v>
      </c>
      <c r="D22" s="639">
        <f>('t1'!K22+'t1'!L22)-SUM('t3'!C22:F22,'t3'!I22:L22)+SUM('t3'!M22:P22)</f>
        <v>0</v>
      </c>
      <c r="E22" s="640">
        <f>'t12'!C22/12</f>
        <v>0</v>
      </c>
      <c r="F22" s="640" t="str">
        <f>IF($D22&gt;0,(('t11'!C24+'t11'!D24)/$D22)," ")</f>
        <v> </v>
      </c>
      <c r="G22" s="640" t="str">
        <f>IF($D22&gt;0,(SUM('t11'!E24:N24)/$D22)," ")</f>
        <v> </v>
      </c>
      <c r="H22" s="640" t="str">
        <f>IF($D22&gt;0,(SUM('t11'!O24:R24)/$D22)," ")</f>
        <v> </v>
      </c>
      <c r="I22" s="641" t="str">
        <f>IF($E22=0," ",('t12'!D22)/$E22)</f>
        <v> </v>
      </c>
      <c r="J22" s="641" t="str">
        <f>IF($E22=0," ",'t12'!E22/$E22)</f>
        <v> </v>
      </c>
      <c r="K22" s="641" t="str">
        <f>IF($E22=0," ",'t12'!F22/$E22)</f>
        <v> </v>
      </c>
      <c r="L22" s="641" t="str">
        <f>IF($E22=0," ",'t12'!G22/$E22)</f>
        <v> </v>
      </c>
      <c r="M22" s="642">
        <f t="shared" si="0"/>
        <v>0</v>
      </c>
      <c r="N22" s="643" t="str">
        <f>IF($E22=0," ",'t12'!H22/$E22)</f>
        <v> </v>
      </c>
      <c r="O22" s="643" t="str">
        <f>IF($E22=0," ",'t12'!I22/$E22)</f>
        <v> </v>
      </c>
      <c r="P22" s="641" t="str">
        <f>IF($E22=0," ",'t13'!S22/$E22)</f>
        <v> </v>
      </c>
      <c r="Q22" s="641" t="str">
        <f>IF($E22=0," ",SUM('t13'!C22:I22)/$E22)</f>
        <v> </v>
      </c>
      <c r="R22" s="641" t="str">
        <f>IF($E22=0," ",(SUM('t13'!J22:P22)+'t13'!R22)/$E22)</f>
        <v> </v>
      </c>
      <c r="S22" s="642">
        <f t="shared" si="1"/>
        <v>0</v>
      </c>
      <c r="T22" s="643" t="str">
        <f>IF($E22=0," ",'t13'!Q22/$E22)</f>
        <v> </v>
      </c>
      <c r="V22"/>
      <c r="W22"/>
      <c r="X22"/>
      <c r="Y22"/>
    </row>
    <row r="23" spans="1:25" s="112" customFormat="1" ht="11.25">
      <c r="A23" s="141" t="str">
        <f>'t1'!A23</f>
        <v>CAT. B - F9</v>
      </c>
      <c r="B23" s="327" t="str">
        <f>'t1'!B23</f>
        <v>0CBF09</v>
      </c>
      <c r="C23" s="639">
        <f>'t1'!K23+'t1'!L23</f>
        <v>0</v>
      </c>
      <c r="D23" s="639">
        <f>('t1'!K23+'t1'!L23)-SUM('t3'!C23:F23,'t3'!I23:L23)+SUM('t3'!M23:P23)</f>
        <v>0</v>
      </c>
      <c r="E23" s="640">
        <f>'t12'!C23/12</f>
        <v>0</v>
      </c>
      <c r="F23" s="640" t="str">
        <f>IF($D23&gt;0,(('t11'!C25+'t11'!D25)/$D23)," ")</f>
        <v> </v>
      </c>
      <c r="G23" s="640" t="str">
        <f>IF($D23&gt;0,(SUM('t11'!E25:N25)/$D23)," ")</f>
        <v> </v>
      </c>
      <c r="H23" s="640" t="str">
        <f>IF($D23&gt;0,(SUM('t11'!O25:R25)/$D23)," ")</f>
        <v> </v>
      </c>
      <c r="I23" s="641" t="str">
        <f>IF($E23=0," ",('t12'!D23)/$E23)</f>
        <v> </v>
      </c>
      <c r="J23" s="641" t="str">
        <f>IF($E23=0," ",'t12'!E23/$E23)</f>
        <v> </v>
      </c>
      <c r="K23" s="641" t="str">
        <f>IF($E23=0," ",'t12'!F23/$E23)</f>
        <v> </v>
      </c>
      <c r="L23" s="641" t="str">
        <f>IF($E23=0," ",'t12'!G23/$E23)</f>
        <v> </v>
      </c>
      <c r="M23" s="642">
        <f t="shared" si="0"/>
        <v>0</v>
      </c>
      <c r="N23" s="643" t="str">
        <f>IF($E23=0," ",'t12'!H23/$E23)</f>
        <v> </v>
      </c>
      <c r="O23" s="643" t="str">
        <f>IF($E23=0," ",'t12'!I23/$E23)</f>
        <v> </v>
      </c>
      <c r="P23" s="641" t="str">
        <f>IF($E23=0," ",'t13'!S23/$E23)</f>
        <v> </v>
      </c>
      <c r="Q23" s="641" t="str">
        <f>IF($E23=0," ",SUM('t13'!C23:I23)/$E23)</f>
        <v> </v>
      </c>
      <c r="R23" s="641" t="str">
        <f>IF($E23=0," ",(SUM('t13'!J23:P23)+'t13'!R23)/$E23)</f>
        <v> </v>
      </c>
      <c r="S23" s="642">
        <f t="shared" si="1"/>
        <v>0</v>
      </c>
      <c r="T23" s="643" t="str">
        <f>IF($E23=0," ",'t13'!Q23/$E23)</f>
        <v> </v>
      </c>
      <c r="V23"/>
      <c r="W23"/>
      <c r="X23"/>
      <c r="Y23"/>
    </row>
    <row r="24" spans="1:25" s="112" customFormat="1" ht="11.25">
      <c r="A24" s="141" t="str">
        <f>'t1'!A24</f>
        <v>CAT. B - F8</v>
      </c>
      <c r="B24" s="327" t="str">
        <f>'t1'!B24</f>
        <v>0CBF08</v>
      </c>
      <c r="C24" s="639">
        <f>'t1'!K24+'t1'!L24</f>
        <v>0</v>
      </c>
      <c r="D24" s="639">
        <f>('t1'!K24+'t1'!L24)-SUM('t3'!C24:F24,'t3'!I24:L24)+SUM('t3'!M24:P24)</f>
        <v>0</v>
      </c>
      <c r="E24" s="640">
        <f>'t12'!C24/12</f>
        <v>0</v>
      </c>
      <c r="F24" s="640" t="str">
        <f>IF($D24&gt;0,(('t11'!C26+'t11'!D26)/$D24)," ")</f>
        <v> </v>
      </c>
      <c r="G24" s="640" t="str">
        <f>IF($D24&gt;0,(SUM('t11'!E26:N26)/$D24)," ")</f>
        <v> </v>
      </c>
      <c r="H24" s="640" t="str">
        <f>IF($D24&gt;0,(SUM('t11'!O26:R26)/$D24)," ")</f>
        <v> </v>
      </c>
      <c r="I24" s="641" t="str">
        <f>IF($E24=0," ",('t12'!D24)/$E24)</f>
        <v> </v>
      </c>
      <c r="J24" s="641" t="str">
        <f>IF($E24=0," ",'t12'!E24/$E24)</f>
        <v> </v>
      </c>
      <c r="K24" s="641" t="str">
        <f>IF($E24=0," ",'t12'!F24/$E24)</f>
        <v> </v>
      </c>
      <c r="L24" s="641" t="str">
        <f>IF($E24=0," ",'t12'!G24/$E24)</f>
        <v> </v>
      </c>
      <c r="M24" s="642">
        <f t="shared" si="0"/>
        <v>0</v>
      </c>
      <c r="N24" s="643" t="str">
        <f>IF($E24=0," ",'t12'!H24/$E24)</f>
        <v> </v>
      </c>
      <c r="O24" s="643" t="str">
        <f>IF($E24=0," ",'t12'!I24/$E24)</f>
        <v> </v>
      </c>
      <c r="P24" s="641" t="str">
        <f>IF($E24=0," ",'t13'!S24/$E24)</f>
        <v> </v>
      </c>
      <c r="Q24" s="641" t="str">
        <f>IF($E24=0," ",SUM('t13'!C24:I24)/$E24)</f>
        <v> </v>
      </c>
      <c r="R24" s="641" t="str">
        <f>IF($E24=0," ",(SUM('t13'!J24:P24)+'t13'!R24)/$E24)</f>
        <v> </v>
      </c>
      <c r="S24" s="642">
        <f t="shared" si="1"/>
        <v>0</v>
      </c>
      <c r="T24" s="643" t="str">
        <f>IF($E24=0," ",'t13'!Q24/$E24)</f>
        <v> </v>
      </c>
      <c r="V24"/>
      <c r="W24"/>
      <c r="X24"/>
      <c r="Y24"/>
    </row>
    <row r="25" spans="1:25" s="112" customFormat="1" ht="11.25">
      <c r="A25" s="141" t="str">
        <f>'t1'!A25</f>
        <v>CAT. B - F7</v>
      </c>
      <c r="B25" s="327" t="str">
        <f>'t1'!B25</f>
        <v>0CBF07</v>
      </c>
      <c r="C25" s="639">
        <f>'t1'!K25+'t1'!L25</f>
        <v>0</v>
      </c>
      <c r="D25" s="639">
        <f>('t1'!K25+'t1'!L25)-SUM('t3'!C25:F25,'t3'!I25:L25)+SUM('t3'!M25:P25)</f>
        <v>0</v>
      </c>
      <c r="E25" s="640">
        <f>'t12'!C25/12</f>
        <v>0</v>
      </c>
      <c r="F25" s="640" t="str">
        <f>IF($D25&gt;0,(('t11'!C27+'t11'!D27)/$D25)," ")</f>
        <v> </v>
      </c>
      <c r="G25" s="640" t="str">
        <f>IF($D25&gt;0,(SUM('t11'!E27:N27)/$D25)," ")</f>
        <v> </v>
      </c>
      <c r="H25" s="640" t="str">
        <f>IF($D25&gt;0,(SUM('t11'!O27:R27)/$D25)," ")</f>
        <v> </v>
      </c>
      <c r="I25" s="641" t="str">
        <f>IF($E25=0," ",('t12'!D25)/$E25)</f>
        <v> </v>
      </c>
      <c r="J25" s="641" t="str">
        <f>IF($E25=0," ",'t12'!E25/$E25)</f>
        <v> </v>
      </c>
      <c r="K25" s="641" t="str">
        <f>IF($E25=0," ",'t12'!F25/$E25)</f>
        <v> </v>
      </c>
      <c r="L25" s="641" t="str">
        <f>IF($E25=0," ",'t12'!G25/$E25)</f>
        <v> </v>
      </c>
      <c r="M25" s="642">
        <f t="shared" si="0"/>
        <v>0</v>
      </c>
      <c r="N25" s="643" t="str">
        <f>IF($E25=0," ",'t12'!H25/$E25)</f>
        <v> </v>
      </c>
      <c r="O25" s="643" t="str">
        <f>IF($E25=0," ",'t12'!I25/$E25)</f>
        <v> </v>
      </c>
      <c r="P25" s="641" t="str">
        <f>IF($E25=0," ",'t13'!S25/$E25)</f>
        <v> </v>
      </c>
      <c r="Q25" s="641" t="str">
        <f>IF($E25=0," ",SUM('t13'!C25:I25)/$E25)</f>
        <v> </v>
      </c>
      <c r="R25" s="641" t="str">
        <f>IF($E25=0," ",(SUM('t13'!J25:P25)+'t13'!R25)/$E25)</f>
        <v> </v>
      </c>
      <c r="S25" s="642">
        <f t="shared" si="1"/>
        <v>0</v>
      </c>
      <c r="T25" s="643" t="str">
        <f>IF($E25=0," ",'t13'!Q25/$E25)</f>
        <v> </v>
      </c>
      <c r="V25"/>
      <c r="W25"/>
      <c r="X25"/>
      <c r="Y25"/>
    </row>
    <row r="26" spans="1:25" s="112" customFormat="1" ht="11.25">
      <c r="A26" s="141" t="str">
        <f>'t1'!A26</f>
        <v>CAT. B - F6</v>
      </c>
      <c r="B26" s="327" t="str">
        <f>'t1'!B26</f>
        <v>0CBF06</v>
      </c>
      <c r="C26" s="639">
        <f>'t1'!K26+'t1'!L26</f>
        <v>0</v>
      </c>
      <c r="D26" s="639">
        <f>('t1'!K26+'t1'!L26)-SUM('t3'!C26:F26,'t3'!I26:L26)+SUM('t3'!M26:P26)</f>
        <v>0</v>
      </c>
      <c r="E26" s="640">
        <f>'t12'!C26/12</f>
        <v>0</v>
      </c>
      <c r="F26" s="640" t="str">
        <f>IF($D26&gt;0,(('t11'!C28+'t11'!D28)/$D26)," ")</f>
        <v> </v>
      </c>
      <c r="G26" s="640" t="str">
        <f>IF($D26&gt;0,(SUM('t11'!E28:N28)/$D26)," ")</f>
        <v> </v>
      </c>
      <c r="H26" s="640" t="str">
        <f>IF($D26&gt;0,(SUM('t11'!O28:R28)/$D26)," ")</f>
        <v> </v>
      </c>
      <c r="I26" s="641" t="str">
        <f>IF($E26=0," ",('t12'!D26)/$E26)</f>
        <v> </v>
      </c>
      <c r="J26" s="641" t="str">
        <f>IF($E26=0," ",'t12'!E26/$E26)</f>
        <v> </v>
      </c>
      <c r="K26" s="641" t="str">
        <f>IF($E26=0," ",'t12'!F26/$E26)</f>
        <v> </v>
      </c>
      <c r="L26" s="641" t="str">
        <f>IF($E26=0," ",'t12'!G26/$E26)</f>
        <v> </v>
      </c>
      <c r="M26" s="642">
        <f t="shared" si="0"/>
        <v>0</v>
      </c>
      <c r="N26" s="643" t="str">
        <f>IF($E26=0," ",'t12'!H26/$E26)</f>
        <v> </v>
      </c>
      <c r="O26" s="643" t="str">
        <f>IF($E26=0," ",'t12'!I26/$E26)</f>
        <v> </v>
      </c>
      <c r="P26" s="641" t="str">
        <f>IF($E26=0," ",'t13'!S26/$E26)</f>
        <v> </v>
      </c>
      <c r="Q26" s="641" t="str">
        <f>IF($E26=0," ",SUM('t13'!C26:I26)/$E26)</f>
        <v> </v>
      </c>
      <c r="R26" s="641" t="str">
        <f>IF($E26=0," ",(SUM('t13'!J26:P26)+'t13'!R26)/$E26)</f>
        <v> </v>
      </c>
      <c r="S26" s="642">
        <f t="shared" si="1"/>
        <v>0</v>
      </c>
      <c r="T26" s="643" t="str">
        <f>IF($E26=0," ",'t13'!Q26/$E26)</f>
        <v> </v>
      </c>
      <c r="V26"/>
      <c r="W26"/>
      <c r="X26"/>
      <c r="Y26"/>
    </row>
    <row r="27" spans="1:25" s="112" customFormat="1" ht="11.25">
      <c r="A27" s="141" t="str">
        <f>'t1'!A27</f>
        <v>CAT. B - F5</v>
      </c>
      <c r="B27" s="327" t="str">
        <f>'t1'!B27</f>
        <v>0CBF05</v>
      </c>
      <c r="C27" s="639">
        <f>'t1'!K27+'t1'!L27</f>
        <v>0</v>
      </c>
      <c r="D27" s="639">
        <f>('t1'!K27+'t1'!L27)-SUM('t3'!C27:F27,'t3'!I27:L27)+SUM('t3'!M27:P27)</f>
        <v>0</v>
      </c>
      <c r="E27" s="640">
        <f>'t12'!C27/12</f>
        <v>0</v>
      </c>
      <c r="F27" s="640" t="str">
        <f>IF($D27&gt;0,(('t11'!C29+'t11'!D29)/$D27)," ")</f>
        <v> </v>
      </c>
      <c r="G27" s="640" t="str">
        <f>IF($D27&gt;0,(SUM('t11'!E29:N29)/$D27)," ")</f>
        <v> </v>
      </c>
      <c r="H27" s="640" t="str">
        <f>IF($D27&gt;0,(SUM('t11'!O29:R29)/$D27)," ")</f>
        <v> </v>
      </c>
      <c r="I27" s="641" t="str">
        <f>IF($E27=0," ",('t12'!D27)/$E27)</f>
        <v> </v>
      </c>
      <c r="J27" s="641" t="str">
        <f>IF($E27=0," ",'t12'!E27/$E27)</f>
        <v> </v>
      </c>
      <c r="K27" s="641" t="str">
        <f>IF($E27=0," ",'t12'!F27/$E27)</f>
        <v> </v>
      </c>
      <c r="L27" s="641" t="str">
        <f>IF($E27=0," ",'t12'!G27/$E27)</f>
        <v> </v>
      </c>
      <c r="M27" s="642">
        <f t="shared" si="0"/>
        <v>0</v>
      </c>
      <c r="N27" s="643" t="str">
        <f>IF($E27=0," ",'t12'!H27/$E27)</f>
        <v> </v>
      </c>
      <c r="O27" s="643" t="str">
        <f>IF($E27=0," ",'t12'!I27/$E27)</f>
        <v> </v>
      </c>
      <c r="P27" s="641" t="str">
        <f>IF($E27=0," ",'t13'!S27/$E27)</f>
        <v> </v>
      </c>
      <c r="Q27" s="641" t="str">
        <f>IF($E27=0," ",SUM('t13'!C27:I27)/$E27)</f>
        <v> </v>
      </c>
      <c r="R27" s="641" t="str">
        <f>IF($E27=0," ",(SUM('t13'!J27:P27)+'t13'!R27)/$E27)</f>
        <v> </v>
      </c>
      <c r="S27" s="642">
        <f t="shared" si="1"/>
        <v>0</v>
      </c>
      <c r="T27" s="643" t="str">
        <f>IF($E27=0," ",'t13'!Q27/$E27)</f>
        <v> </v>
      </c>
      <c r="V27"/>
      <c r="W27"/>
      <c r="X27"/>
      <c r="Y27"/>
    </row>
    <row r="28" spans="1:25" s="112" customFormat="1" ht="11.25">
      <c r="A28" s="141" t="str">
        <f>'t1'!A28</f>
        <v>CAT. B - F4</v>
      </c>
      <c r="B28" s="327" t="str">
        <f>'t1'!B28</f>
        <v>0CBF04</v>
      </c>
      <c r="C28" s="639">
        <f>'t1'!K28+'t1'!L28</f>
        <v>0</v>
      </c>
      <c r="D28" s="639">
        <f>('t1'!K28+'t1'!L28)-SUM('t3'!C28:F28,'t3'!I28:L28)+SUM('t3'!M28:P28)</f>
        <v>0</v>
      </c>
      <c r="E28" s="640">
        <f>'t12'!C28/12</f>
        <v>0</v>
      </c>
      <c r="F28" s="640" t="str">
        <f>IF($D28&gt;0,(('t11'!C30+'t11'!D30)/$D28)," ")</f>
        <v> </v>
      </c>
      <c r="G28" s="640" t="str">
        <f>IF($D28&gt;0,(SUM('t11'!E30:N30)/$D28)," ")</f>
        <v> </v>
      </c>
      <c r="H28" s="640" t="str">
        <f>IF($D28&gt;0,(SUM('t11'!O30:R30)/$D28)," ")</f>
        <v> </v>
      </c>
      <c r="I28" s="641" t="str">
        <f>IF($E28=0," ",('t12'!D28)/$E28)</f>
        <v> </v>
      </c>
      <c r="J28" s="641" t="str">
        <f>IF($E28=0," ",'t12'!E28/$E28)</f>
        <v> </v>
      </c>
      <c r="K28" s="641" t="str">
        <f>IF($E28=0," ",'t12'!F28/$E28)</f>
        <v> </v>
      </c>
      <c r="L28" s="641" t="str">
        <f>IF($E28=0," ",'t12'!G28/$E28)</f>
        <v> </v>
      </c>
      <c r="M28" s="642">
        <f t="shared" si="0"/>
        <v>0</v>
      </c>
      <c r="N28" s="643" t="str">
        <f>IF($E28=0," ",'t12'!H28/$E28)</f>
        <v> </v>
      </c>
      <c r="O28" s="643" t="str">
        <f>IF($E28=0," ",'t12'!I28/$E28)</f>
        <v> </v>
      </c>
      <c r="P28" s="641" t="str">
        <f>IF($E28=0," ",'t13'!S28/$E28)</f>
        <v> </v>
      </c>
      <c r="Q28" s="641" t="str">
        <f>IF($E28=0," ",SUM('t13'!C28:I28)/$E28)</f>
        <v> </v>
      </c>
      <c r="R28" s="641" t="str">
        <f>IF($E28=0," ",(SUM('t13'!J28:P28)+'t13'!R28)/$E28)</f>
        <v> </v>
      </c>
      <c r="S28" s="642">
        <f t="shared" si="1"/>
        <v>0</v>
      </c>
      <c r="T28" s="643" t="str">
        <f>IF($E28=0," ",'t13'!Q28/$E28)</f>
        <v> </v>
      </c>
      <c r="V28"/>
      <c r="W28"/>
      <c r="X28"/>
      <c r="Y28"/>
    </row>
    <row r="29" spans="1:25" s="112" customFormat="1" ht="11.25">
      <c r="A29" s="141" t="str">
        <f>'t1'!A29</f>
        <v>CAT. B - F3</v>
      </c>
      <c r="B29" s="327" t="str">
        <f>'t1'!B29</f>
        <v>0CBF03</v>
      </c>
      <c r="C29" s="639">
        <f>'t1'!K29+'t1'!L29</f>
        <v>0</v>
      </c>
      <c r="D29" s="639">
        <f>('t1'!K29+'t1'!L29)-SUM('t3'!C29:F29,'t3'!I29:L29)+SUM('t3'!M29:P29)</f>
        <v>0</v>
      </c>
      <c r="E29" s="640">
        <f>'t12'!C29/12</f>
        <v>0</v>
      </c>
      <c r="F29" s="640" t="str">
        <f>IF($D29&gt;0,(('t11'!C31+'t11'!D31)/$D29)," ")</f>
        <v> </v>
      </c>
      <c r="G29" s="640" t="str">
        <f>IF($D29&gt;0,(SUM('t11'!E31:N31)/$D29)," ")</f>
        <v> </v>
      </c>
      <c r="H29" s="640" t="str">
        <f>IF($D29&gt;0,(SUM('t11'!O31:R31)/$D29)," ")</f>
        <v> </v>
      </c>
      <c r="I29" s="641" t="str">
        <f>IF($E29=0," ",('t12'!D29)/$E29)</f>
        <v> </v>
      </c>
      <c r="J29" s="641" t="str">
        <f>IF($E29=0," ",'t12'!E29/$E29)</f>
        <v> </v>
      </c>
      <c r="K29" s="641" t="str">
        <f>IF($E29=0," ",'t12'!F29/$E29)</f>
        <v> </v>
      </c>
      <c r="L29" s="641" t="str">
        <f>IF($E29=0," ",'t12'!G29/$E29)</f>
        <v> </v>
      </c>
      <c r="M29" s="642">
        <f t="shared" si="0"/>
        <v>0</v>
      </c>
      <c r="N29" s="643" t="str">
        <f>IF($E29=0," ",'t12'!H29/$E29)</f>
        <v> </v>
      </c>
      <c r="O29" s="643" t="str">
        <f>IF($E29=0," ",'t12'!I29/$E29)</f>
        <v> </v>
      </c>
      <c r="P29" s="641" t="str">
        <f>IF($E29=0," ",'t13'!S29/$E29)</f>
        <v> </v>
      </c>
      <c r="Q29" s="641" t="str">
        <f>IF($E29=0," ",SUM('t13'!C29:I29)/$E29)</f>
        <v> </v>
      </c>
      <c r="R29" s="641" t="str">
        <f>IF($E29=0," ",(SUM('t13'!J29:P29)+'t13'!R29)/$E29)</f>
        <v> </v>
      </c>
      <c r="S29" s="642">
        <f t="shared" si="1"/>
        <v>0</v>
      </c>
      <c r="T29" s="643" t="str">
        <f>IF($E29=0," ",'t13'!Q29/$E29)</f>
        <v> </v>
      </c>
      <c r="V29"/>
      <c r="W29"/>
      <c r="X29"/>
      <c r="Y29"/>
    </row>
    <row r="30" spans="1:25" s="112" customFormat="1" ht="11.25">
      <c r="A30" s="141" t="str">
        <f>'t1'!A30</f>
        <v>CAT. B - F2</v>
      </c>
      <c r="B30" s="327" t="str">
        <f>'t1'!B30</f>
        <v>0CBF02</v>
      </c>
      <c r="C30" s="639">
        <f>'t1'!K30+'t1'!L30</f>
        <v>0</v>
      </c>
      <c r="D30" s="639">
        <f>('t1'!K30+'t1'!L30)-SUM('t3'!C30:F30,'t3'!I30:L30)+SUM('t3'!M30:P30)</f>
        <v>0</v>
      </c>
      <c r="E30" s="640">
        <f>'t12'!C30/12</f>
        <v>0</v>
      </c>
      <c r="F30" s="640" t="str">
        <f>IF($D30&gt;0,(('t11'!C32+'t11'!D32)/$D30)," ")</f>
        <v> </v>
      </c>
      <c r="G30" s="640" t="str">
        <f>IF($D30&gt;0,(SUM('t11'!E32:N32)/$D30)," ")</f>
        <v> </v>
      </c>
      <c r="H30" s="640" t="str">
        <f>IF($D30&gt;0,(SUM('t11'!O32:R32)/$D30)," ")</f>
        <v> </v>
      </c>
      <c r="I30" s="641" t="str">
        <f>IF($E30=0," ",('t12'!D30)/$E30)</f>
        <v> </v>
      </c>
      <c r="J30" s="641" t="str">
        <f>IF($E30=0," ",'t12'!E30/$E30)</f>
        <v> </v>
      </c>
      <c r="K30" s="641" t="str">
        <f>IF($E30=0," ",'t12'!F30/$E30)</f>
        <v> </v>
      </c>
      <c r="L30" s="641" t="str">
        <f>IF($E30=0," ",'t12'!G30/$E30)</f>
        <v> </v>
      </c>
      <c r="M30" s="642">
        <f t="shared" si="0"/>
        <v>0</v>
      </c>
      <c r="N30" s="643" t="str">
        <f>IF($E30=0," ",'t12'!H30/$E30)</f>
        <v> </v>
      </c>
      <c r="O30" s="643" t="str">
        <f>IF($E30=0," ",'t12'!I30/$E30)</f>
        <v> </v>
      </c>
      <c r="P30" s="641" t="str">
        <f>IF($E30=0," ",'t13'!S30/$E30)</f>
        <v> </v>
      </c>
      <c r="Q30" s="641" t="str">
        <f>IF($E30=0," ",SUM('t13'!C30:I30)/$E30)</f>
        <v> </v>
      </c>
      <c r="R30" s="641" t="str">
        <f>IF($E30=0," ",(SUM('t13'!J30:P30)+'t13'!R30)/$E30)</f>
        <v> </v>
      </c>
      <c r="S30" s="642">
        <f t="shared" si="1"/>
        <v>0</v>
      </c>
      <c r="T30" s="643" t="str">
        <f>IF($E30=0," ",'t13'!Q30/$E30)</f>
        <v> </v>
      </c>
      <c r="V30"/>
      <c r="W30"/>
      <c r="X30"/>
      <c r="Y30"/>
    </row>
    <row r="31" spans="1:25" s="112" customFormat="1" ht="11.25">
      <c r="A31" s="141" t="str">
        <f>'t1'!A31</f>
        <v>CAT. B - F1</v>
      </c>
      <c r="B31" s="327" t="str">
        <f>'t1'!B31</f>
        <v>0CBF01</v>
      </c>
      <c r="C31" s="639">
        <f>'t1'!K31+'t1'!L31</f>
        <v>0</v>
      </c>
      <c r="D31" s="639">
        <f>('t1'!K31+'t1'!L31)-SUM('t3'!C31:F31,'t3'!I31:L31)+SUM('t3'!M31:P31)</f>
        <v>0</v>
      </c>
      <c r="E31" s="640">
        <f>'t12'!C31/12</f>
        <v>0</v>
      </c>
      <c r="F31" s="640" t="str">
        <f>IF($D31&gt;0,(('t11'!C33+'t11'!D33)/$D31)," ")</f>
        <v> </v>
      </c>
      <c r="G31" s="640" t="str">
        <f>IF($D31&gt;0,(SUM('t11'!E33:N33)/$D31)," ")</f>
        <v> </v>
      </c>
      <c r="H31" s="640" t="str">
        <f>IF($D31&gt;0,(SUM('t11'!O33:R33)/$D31)," ")</f>
        <v> </v>
      </c>
      <c r="I31" s="641" t="str">
        <f>IF($E31=0," ",('t12'!D31)/$E31)</f>
        <v> </v>
      </c>
      <c r="J31" s="641" t="str">
        <f>IF($E31=0," ",'t12'!E31/$E31)</f>
        <v> </v>
      </c>
      <c r="K31" s="641" t="str">
        <f>IF($E31=0," ",'t12'!F31/$E31)</f>
        <v> </v>
      </c>
      <c r="L31" s="641" t="str">
        <f>IF($E31=0," ",'t12'!G31/$E31)</f>
        <v> </v>
      </c>
      <c r="M31" s="642">
        <f t="shared" si="0"/>
        <v>0</v>
      </c>
      <c r="N31" s="643" t="str">
        <f>IF($E31=0," ",'t12'!H31/$E31)</f>
        <v> </v>
      </c>
      <c r="O31" s="643" t="str">
        <f>IF($E31=0," ",'t12'!I31/$E31)</f>
        <v> </v>
      </c>
      <c r="P31" s="641" t="str">
        <f>IF($E31=0," ",'t13'!S31/$E31)</f>
        <v> </v>
      </c>
      <c r="Q31" s="641" t="str">
        <f>IF($E31=0," ",SUM('t13'!C31:I31)/$E31)</f>
        <v> </v>
      </c>
      <c r="R31" s="641" t="str">
        <f>IF($E31=0," ",(SUM('t13'!J31:P31)+'t13'!R31)/$E31)</f>
        <v> </v>
      </c>
      <c r="S31" s="642">
        <f t="shared" si="1"/>
        <v>0</v>
      </c>
      <c r="T31" s="643" t="str">
        <f>IF($E31=0," ",'t13'!Q31/$E31)</f>
        <v> </v>
      </c>
      <c r="V31"/>
      <c r="W31"/>
      <c r="X31"/>
      <c r="Y31"/>
    </row>
    <row r="33" ht="11.25">
      <c r="A33"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34" ht="11.25">
      <c r="A34" s="5" t="s">
        <v>432</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sheetPr codeName="Foglio22"/>
  <dimension ref="A1:T55"/>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1328" t="str">
        <f>'t1'!A1</f>
        <v>PRESIDENZA DEL CONSIGLIO DEI MINISTRI - anno 2019</v>
      </c>
      <c r="B1" s="1328"/>
      <c r="C1" s="1328"/>
      <c r="D1" s="1328"/>
      <c r="E1" s="1328"/>
      <c r="F1" s="1328"/>
      <c r="G1" s="1328"/>
      <c r="H1" s="1328"/>
      <c r="I1" s="324"/>
      <c r="J1" s="321"/>
      <c r="K1" s="3"/>
      <c r="M1"/>
    </row>
    <row r="2" spans="2:13" ht="12.75" customHeight="1">
      <c r="B2" s="5"/>
      <c r="C2" s="5"/>
      <c r="D2" s="1418"/>
      <c r="E2" s="1418"/>
      <c r="F2" s="1418"/>
      <c r="G2" s="1418"/>
      <c r="H2" s="1418"/>
      <c r="I2" s="1418"/>
      <c r="J2" s="1418"/>
      <c r="K2" s="3"/>
      <c r="M2"/>
    </row>
    <row r="3" spans="1:2" s="199" customFormat="1" ht="21" customHeight="1">
      <c r="A3" s="199" t="str">
        <f>"Tavola di coerenza tra presenti al 31.12."&amp;'t1'!L1&amp;" e presenti al 31.12."&amp;'t1'!L1-1&amp;" (Squadratura 1)"</f>
        <v>Tavola di coerenza tra presenti al 31.12.2019 e presenti al 31.12.2018 (Squadratura 1)</v>
      </c>
      <c r="B3" s="323"/>
    </row>
    <row r="4" spans="1:10" ht="36.75" customHeight="1">
      <c r="A4" s="181" t="s">
        <v>200</v>
      </c>
      <c r="B4" s="182" t="s">
        <v>199</v>
      </c>
      <c r="C4" s="182" t="str">
        <f>"Presenti 31.12."&amp;'t1'!L1-1&amp;" (Tab 1)"</f>
        <v>Presenti 31.12.2018 (Tab 1)</v>
      </c>
      <c r="D4" s="182" t="s">
        <v>192</v>
      </c>
      <c r="E4" s="182" t="s">
        <v>247</v>
      </c>
      <c r="F4" s="182" t="s">
        <v>194</v>
      </c>
      <c r="G4" s="182" t="s">
        <v>193</v>
      </c>
      <c r="H4" s="182" t="str">
        <f>"Presenti 31.12."&amp;'t1'!L1&amp;" (Calcolati)"</f>
        <v>Presenti 31.12.2019 (Calcolati)</v>
      </c>
      <c r="I4" s="182" t="str">
        <f>"Presenti 31.12."&amp;'t1'!L1&amp;" (Tab 1)"</f>
        <v>Presenti 31.12.2019 (Tab 1)</v>
      </c>
      <c r="J4" s="182" t="s">
        <v>209</v>
      </c>
    </row>
    <row r="5" spans="1:10" ht="11.25">
      <c r="A5" s="719"/>
      <c r="B5" s="182"/>
      <c r="C5" s="188" t="s">
        <v>201</v>
      </c>
      <c r="D5" s="188" t="s">
        <v>202</v>
      </c>
      <c r="E5" s="188" t="s">
        <v>203</v>
      </c>
      <c r="F5" s="188" t="s">
        <v>204</v>
      </c>
      <c r="G5" s="188" t="s">
        <v>205</v>
      </c>
      <c r="H5" s="188" t="s">
        <v>206</v>
      </c>
      <c r="I5" s="188" t="s">
        <v>207</v>
      </c>
      <c r="J5" s="188" t="s">
        <v>208</v>
      </c>
    </row>
    <row r="6" spans="1:10" ht="12.75" customHeight="1">
      <c r="A6" s="720" t="str">
        <f>'t1'!A6</f>
        <v>CONSIGLIERE</v>
      </c>
      <c r="B6" s="189" t="str">
        <f>'t1'!B6</f>
        <v>0D0CON</v>
      </c>
      <c r="C6" s="349">
        <f>'t1'!C6+'t1'!D6</f>
        <v>0</v>
      </c>
      <c r="D6" s="349">
        <f>'t5'!S7+'t5'!T7</f>
        <v>0</v>
      </c>
      <c r="E6" s="350">
        <f>'t6'!U7+'t6'!V7</f>
        <v>0</v>
      </c>
      <c r="F6" s="350">
        <f>'t4'!AC6</f>
        <v>0</v>
      </c>
      <c r="G6" s="350">
        <f>'t4'!C32</f>
        <v>0</v>
      </c>
      <c r="H6" s="350">
        <f>C6-D6+E6-F6+G6</f>
        <v>0</v>
      </c>
      <c r="I6" s="350">
        <f>'t1'!K6+'t1'!L6</f>
        <v>0</v>
      </c>
      <c r="J6" s="105" t="str">
        <f aca="true" t="shared" si="0" ref="J6:J31">IF(H6=I6,"OK","ERRORE")</f>
        <v>OK</v>
      </c>
    </row>
    <row r="7" spans="1:10" ht="12.75" customHeight="1">
      <c r="A7" s="720" t="str">
        <f>'t1'!A7</f>
        <v>DIRIGENTE I FASCIA</v>
      </c>
      <c r="B7" s="189" t="str">
        <f>'t1'!B7</f>
        <v>0D0077</v>
      </c>
      <c r="C7" s="349">
        <f>'t1'!C7+'t1'!D7</f>
        <v>0</v>
      </c>
      <c r="D7" s="349">
        <f>'t5'!S8+'t5'!T8</f>
        <v>0</v>
      </c>
      <c r="E7" s="350">
        <f>'t6'!U8+'t6'!V8</f>
        <v>0</v>
      </c>
      <c r="F7" s="350">
        <f>'t4'!AC7</f>
        <v>0</v>
      </c>
      <c r="G7" s="350">
        <f>'t4'!D32</f>
        <v>0</v>
      </c>
      <c r="H7" s="350">
        <f aca="true" t="shared" si="1" ref="H7:H31">C7-D7+E7-F7+G7</f>
        <v>0</v>
      </c>
      <c r="I7" s="350">
        <f>'t1'!K7+'t1'!L7</f>
        <v>0</v>
      </c>
      <c r="J7" s="105" t="str">
        <f t="shared" si="0"/>
        <v>OK</v>
      </c>
    </row>
    <row r="8" spans="1:10" ht="12.75" customHeight="1">
      <c r="A8" s="720" t="str">
        <f>'t1'!A8</f>
        <v>DIRIGENTE I FASCIA A TEMPO DETERM.</v>
      </c>
      <c r="B8" s="189" t="str">
        <f>'t1'!B8</f>
        <v>0D0078</v>
      </c>
      <c r="C8" s="349">
        <f>'t1'!C8+'t1'!D8</f>
        <v>0</v>
      </c>
      <c r="D8" s="349">
        <f>'t5'!S9+'t5'!T9</f>
        <v>0</v>
      </c>
      <c r="E8" s="350">
        <f>'t6'!U9+'t6'!V9</f>
        <v>0</v>
      </c>
      <c r="F8" s="350">
        <f>'t4'!AC8</f>
        <v>0</v>
      </c>
      <c r="G8" s="350">
        <f>'t4'!E32</f>
        <v>0</v>
      </c>
      <c r="H8" s="350">
        <f t="shared" si="1"/>
        <v>0</v>
      </c>
      <c r="I8" s="350">
        <f>'t1'!K8+'t1'!L8</f>
        <v>0</v>
      </c>
      <c r="J8" s="105" t="str">
        <f t="shared" si="0"/>
        <v>OK</v>
      </c>
    </row>
    <row r="9" spans="1:10" ht="12.75" customHeight="1">
      <c r="A9" s="720" t="str">
        <f>'t1'!A9</f>
        <v>REFERENDARIO</v>
      </c>
      <c r="B9" s="189" t="str">
        <f>'t1'!B9</f>
        <v>0D0376</v>
      </c>
      <c r="C9" s="349">
        <f>'t1'!C9+'t1'!D9</f>
        <v>0</v>
      </c>
      <c r="D9" s="349">
        <f>'t5'!S10+'t5'!T10</f>
        <v>0</v>
      </c>
      <c r="E9" s="350">
        <f>'t6'!U10+'t6'!V10</f>
        <v>0</v>
      </c>
      <c r="F9" s="350">
        <f>'t4'!AC9</f>
        <v>0</v>
      </c>
      <c r="G9" s="350">
        <f>'t4'!F32</f>
        <v>0</v>
      </c>
      <c r="H9" s="350">
        <f t="shared" si="1"/>
        <v>0</v>
      </c>
      <c r="I9" s="350">
        <f>'t1'!K9+'t1'!L9</f>
        <v>0</v>
      </c>
      <c r="J9" s="105" t="str">
        <f t="shared" si="0"/>
        <v>OK</v>
      </c>
    </row>
    <row r="10" spans="1:10" ht="12.75" customHeight="1">
      <c r="A10" s="720" t="str">
        <f>'t1'!A10</f>
        <v>DIRIGENTE II FASCIA</v>
      </c>
      <c r="B10" s="189" t="str">
        <f>'t1'!B10</f>
        <v>0D0079</v>
      </c>
      <c r="C10" s="349">
        <f>'t1'!C10+'t1'!D10</f>
        <v>0</v>
      </c>
      <c r="D10" s="349">
        <f>'t5'!S11+'t5'!T11</f>
        <v>0</v>
      </c>
      <c r="E10" s="350">
        <f>'t6'!U11+'t6'!V11</f>
        <v>0</v>
      </c>
      <c r="F10" s="350">
        <f>'t4'!AC10</f>
        <v>0</v>
      </c>
      <c r="G10" s="350">
        <f>'t4'!G32</f>
        <v>0</v>
      </c>
      <c r="H10" s="350">
        <f t="shared" si="1"/>
        <v>0</v>
      </c>
      <c r="I10" s="350">
        <f>'t1'!K10+'t1'!L10</f>
        <v>0</v>
      </c>
      <c r="J10" s="105" t="str">
        <f t="shared" si="0"/>
        <v>OK</v>
      </c>
    </row>
    <row r="11" spans="1:10" ht="12.75" customHeight="1">
      <c r="A11" s="720" t="str">
        <f>'t1'!A11</f>
        <v>DIRIGENTE II FASCIA A TEMPO DETERM.</v>
      </c>
      <c r="B11" s="189" t="str">
        <f>'t1'!B11</f>
        <v>0D0080</v>
      </c>
      <c r="C11" s="349">
        <f>'t1'!C11+'t1'!D11</f>
        <v>0</v>
      </c>
      <c r="D11" s="349">
        <f>'t5'!S12+'t5'!T12</f>
        <v>0</v>
      </c>
      <c r="E11" s="350">
        <f>'t6'!U12+'t6'!V12</f>
        <v>0</v>
      </c>
      <c r="F11" s="350">
        <f>'t4'!AC11</f>
        <v>0</v>
      </c>
      <c r="G11" s="350">
        <f>'t4'!H32</f>
        <v>0</v>
      </c>
      <c r="H11" s="350">
        <f t="shared" si="1"/>
        <v>0</v>
      </c>
      <c r="I11" s="350">
        <f>'t1'!K11+'t1'!L11</f>
        <v>0</v>
      </c>
      <c r="J11" s="105" t="str">
        <f t="shared" si="0"/>
        <v>OK</v>
      </c>
    </row>
    <row r="12" spans="1:10" ht="12.75" customHeight="1">
      <c r="A12" s="720" t="str">
        <f>'t1'!A12</f>
        <v>ISPETTORE GENERALE R.E.</v>
      </c>
      <c r="B12" s="189" t="str">
        <f>'t1'!B12</f>
        <v>0E0083</v>
      </c>
      <c r="C12" s="349">
        <f>'t1'!C12+'t1'!D12</f>
        <v>0</v>
      </c>
      <c r="D12" s="349">
        <f>'t5'!S13+'t5'!T13</f>
        <v>0</v>
      </c>
      <c r="E12" s="350">
        <f>'t6'!U13+'t6'!V13</f>
        <v>0</v>
      </c>
      <c r="F12" s="350">
        <f>'t4'!AC12</f>
        <v>0</v>
      </c>
      <c r="G12" s="350">
        <f>'t4'!I32</f>
        <v>0</v>
      </c>
      <c r="H12" s="350">
        <f t="shared" si="1"/>
        <v>0</v>
      </c>
      <c r="I12" s="350">
        <f>'t1'!K12+'t1'!L12</f>
        <v>0</v>
      </c>
      <c r="J12" s="105" t="str">
        <f t="shared" si="0"/>
        <v>OK</v>
      </c>
    </row>
    <row r="13" spans="1:10" ht="12.75" customHeight="1">
      <c r="A13" s="720" t="str">
        <f>'t1'!A13</f>
        <v>DIRETTORE DIVISIONE R.E.</v>
      </c>
      <c r="B13" s="189" t="str">
        <f>'t1'!B13</f>
        <v>0E0076</v>
      </c>
      <c r="C13" s="349">
        <f>'t1'!C13+'t1'!D13</f>
        <v>0</v>
      </c>
      <c r="D13" s="349">
        <f>'t5'!S14+'t5'!T14</f>
        <v>0</v>
      </c>
      <c r="E13" s="350">
        <f>'t6'!U14+'t6'!V14</f>
        <v>0</v>
      </c>
      <c r="F13" s="350">
        <f>'t4'!AC13</f>
        <v>0</v>
      </c>
      <c r="G13" s="350">
        <f>'t4'!J32</f>
        <v>0</v>
      </c>
      <c r="H13" s="350">
        <f t="shared" si="1"/>
        <v>0</v>
      </c>
      <c r="I13" s="350">
        <f>'t1'!K13+'t1'!L13</f>
        <v>0</v>
      </c>
      <c r="J13" s="105" t="str">
        <f t="shared" si="0"/>
        <v>OK</v>
      </c>
    </row>
    <row r="14" spans="1:10" ht="12.75" customHeight="1">
      <c r="A14" s="720" t="str">
        <f>'t1'!A14</f>
        <v>CAT. A - F9</v>
      </c>
      <c r="B14" s="189" t="str">
        <f>'t1'!B14</f>
        <v>0CAF09</v>
      </c>
      <c r="C14" s="349">
        <f>'t1'!C14+'t1'!D14</f>
        <v>0</v>
      </c>
      <c r="D14" s="349">
        <f>'t5'!S15+'t5'!T15</f>
        <v>0</v>
      </c>
      <c r="E14" s="350">
        <f>'t6'!U15+'t6'!V15</f>
        <v>0</v>
      </c>
      <c r="F14" s="350">
        <f>'t4'!AC14</f>
        <v>0</v>
      </c>
      <c r="G14" s="350">
        <f>'t4'!K32</f>
        <v>0</v>
      </c>
      <c r="H14" s="350">
        <f t="shared" si="1"/>
        <v>0</v>
      </c>
      <c r="I14" s="350">
        <f>'t1'!K14+'t1'!L14</f>
        <v>0</v>
      </c>
      <c r="J14" s="105" t="str">
        <f t="shared" si="0"/>
        <v>OK</v>
      </c>
    </row>
    <row r="15" spans="1:10" ht="12.75" customHeight="1">
      <c r="A15" s="720" t="str">
        <f>'t1'!A15</f>
        <v>CAT. A - F8</v>
      </c>
      <c r="B15" s="189" t="str">
        <f>'t1'!B15</f>
        <v>0CAF08</v>
      </c>
      <c r="C15" s="349">
        <f>'t1'!C15+'t1'!D15</f>
        <v>0</v>
      </c>
      <c r="D15" s="349">
        <f>'t5'!S16+'t5'!T16</f>
        <v>0</v>
      </c>
      <c r="E15" s="350">
        <f>'t6'!U16+'t6'!V16</f>
        <v>0</v>
      </c>
      <c r="F15" s="350">
        <f>'t4'!AC15</f>
        <v>0</v>
      </c>
      <c r="G15" s="350">
        <f>'t4'!L32</f>
        <v>0</v>
      </c>
      <c r="H15" s="350">
        <f t="shared" si="1"/>
        <v>0</v>
      </c>
      <c r="I15" s="350">
        <f>'t1'!K15+'t1'!L15</f>
        <v>0</v>
      </c>
      <c r="J15" s="105" t="str">
        <f t="shared" si="0"/>
        <v>OK</v>
      </c>
    </row>
    <row r="16" spans="1:10" ht="12.75" customHeight="1">
      <c r="A16" s="720" t="str">
        <f>'t1'!A16</f>
        <v>CAT. A - F7</v>
      </c>
      <c r="B16" s="189" t="str">
        <f>'t1'!B16</f>
        <v>0CAF07</v>
      </c>
      <c r="C16" s="349">
        <f>'t1'!C16+'t1'!D16</f>
        <v>0</v>
      </c>
      <c r="D16" s="349">
        <f>'t5'!S17+'t5'!T17</f>
        <v>0</v>
      </c>
      <c r="E16" s="350">
        <f>'t6'!U17+'t6'!V17</f>
        <v>0</v>
      </c>
      <c r="F16" s="350">
        <f>'t4'!AC16</f>
        <v>0</v>
      </c>
      <c r="G16" s="350">
        <f>'t4'!M32</f>
        <v>0</v>
      </c>
      <c r="H16" s="350">
        <f t="shared" si="1"/>
        <v>0</v>
      </c>
      <c r="I16" s="350">
        <f>'t1'!K16+'t1'!L16</f>
        <v>0</v>
      </c>
      <c r="J16" s="105" t="str">
        <f t="shared" si="0"/>
        <v>OK</v>
      </c>
    </row>
    <row r="17" spans="1:10" ht="12.75" customHeight="1">
      <c r="A17" s="720" t="str">
        <f>'t1'!A17</f>
        <v>CAT. A - F6</v>
      </c>
      <c r="B17" s="189" t="str">
        <f>'t1'!B17</f>
        <v>0CAF06</v>
      </c>
      <c r="C17" s="349">
        <f>'t1'!C17+'t1'!D17</f>
        <v>0</v>
      </c>
      <c r="D17" s="349">
        <f>'t5'!S18+'t5'!T18</f>
        <v>0</v>
      </c>
      <c r="E17" s="350">
        <f>'t6'!U18+'t6'!V18</f>
        <v>0</v>
      </c>
      <c r="F17" s="350">
        <f>'t4'!AC17</f>
        <v>0</v>
      </c>
      <c r="G17" s="350">
        <f>'t4'!N32</f>
        <v>0</v>
      </c>
      <c r="H17" s="350">
        <f t="shared" si="1"/>
        <v>0</v>
      </c>
      <c r="I17" s="350">
        <f>'t1'!K17+'t1'!L17</f>
        <v>0</v>
      </c>
      <c r="J17" s="105" t="str">
        <f t="shared" si="0"/>
        <v>OK</v>
      </c>
    </row>
    <row r="18" spans="1:10" ht="12.75" customHeight="1">
      <c r="A18" s="720" t="str">
        <f>'t1'!A18</f>
        <v>CAT. A - F5</v>
      </c>
      <c r="B18" s="189" t="str">
        <f>'t1'!B18</f>
        <v>0CAF05</v>
      </c>
      <c r="C18" s="349">
        <f>'t1'!C18+'t1'!D18</f>
        <v>0</v>
      </c>
      <c r="D18" s="349">
        <f>'t5'!S19+'t5'!T19</f>
        <v>0</v>
      </c>
      <c r="E18" s="350">
        <f>'t6'!U19+'t6'!V19</f>
        <v>0</v>
      </c>
      <c r="F18" s="350">
        <f>'t4'!AC18</f>
        <v>0</v>
      </c>
      <c r="G18" s="350">
        <f>'t4'!O32</f>
        <v>0</v>
      </c>
      <c r="H18" s="350">
        <f t="shared" si="1"/>
        <v>0</v>
      </c>
      <c r="I18" s="350">
        <f>'t1'!K18+'t1'!L18</f>
        <v>0</v>
      </c>
      <c r="J18" s="105" t="str">
        <f t="shared" si="0"/>
        <v>OK</v>
      </c>
    </row>
    <row r="19" spans="1:10" ht="12.75" customHeight="1">
      <c r="A19" s="720" t="str">
        <f>'t1'!A19</f>
        <v>CAT. A - F4</v>
      </c>
      <c r="B19" s="189" t="str">
        <f>'t1'!B19</f>
        <v>0CAF04</v>
      </c>
      <c r="C19" s="349">
        <f>'t1'!C19+'t1'!D19</f>
        <v>0</v>
      </c>
      <c r="D19" s="349">
        <f>'t5'!S20+'t5'!T20</f>
        <v>0</v>
      </c>
      <c r="E19" s="350">
        <f>'t6'!U20+'t6'!V20</f>
        <v>0</v>
      </c>
      <c r="F19" s="350">
        <f>'t4'!AC19</f>
        <v>0</v>
      </c>
      <c r="G19" s="350">
        <f>'t4'!P32</f>
        <v>0</v>
      </c>
      <c r="H19" s="350">
        <f t="shared" si="1"/>
        <v>0</v>
      </c>
      <c r="I19" s="350">
        <f>'t1'!K19+'t1'!L19</f>
        <v>0</v>
      </c>
      <c r="J19" s="105" t="str">
        <f t="shared" si="0"/>
        <v>OK</v>
      </c>
    </row>
    <row r="20" spans="1:10" ht="12.75" customHeight="1">
      <c r="A20" s="720" t="str">
        <f>'t1'!A20</f>
        <v>CAT. A - F3</v>
      </c>
      <c r="B20" s="189" t="str">
        <f>'t1'!B20</f>
        <v>0CAF03</v>
      </c>
      <c r="C20" s="349">
        <f>'t1'!C20+'t1'!D20</f>
        <v>0</v>
      </c>
      <c r="D20" s="349">
        <f>'t5'!S21+'t5'!T21</f>
        <v>0</v>
      </c>
      <c r="E20" s="350">
        <f>'t6'!U21+'t6'!V21</f>
        <v>0</v>
      </c>
      <c r="F20" s="350">
        <f>'t4'!AC20</f>
        <v>0</v>
      </c>
      <c r="G20" s="350">
        <f>'t4'!Q32</f>
        <v>0</v>
      </c>
      <c r="H20" s="350">
        <f t="shared" si="1"/>
        <v>0</v>
      </c>
      <c r="I20" s="350">
        <f>'t1'!K20+'t1'!L20</f>
        <v>0</v>
      </c>
      <c r="J20" s="105" t="str">
        <f t="shared" si="0"/>
        <v>OK</v>
      </c>
    </row>
    <row r="21" spans="1:10" ht="12.75" customHeight="1">
      <c r="A21" s="720" t="str">
        <f>'t1'!A21</f>
        <v>CAT. A - F2</v>
      </c>
      <c r="B21" s="189" t="str">
        <f>'t1'!B21</f>
        <v>0CAF02</v>
      </c>
      <c r="C21" s="349">
        <f>'t1'!C21+'t1'!D21</f>
        <v>0</v>
      </c>
      <c r="D21" s="349">
        <f>'t5'!S22+'t5'!T22</f>
        <v>0</v>
      </c>
      <c r="E21" s="350">
        <f>'t6'!U22+'t6'!V22</f>
        <v>0</v>
      </c>
      <c r="F21" s="350">
        <f>'t4'!AC21</f>
        <v>0</v>
      </c>
      <c r="G21" s="350">
        <f>'t4'!R32</f>
        <v>0</v>
      </c>
      <c r="H21" s="350">
        <f t="shared" si="1"/>
        <v>0</v>
      </c>
      <c r="I21" s="350">
        <f>'t1'!K21+'t1'!L21</f>
        <v>0</v>
      </c>
      <c r="J21" s="105" t="str">
        <f t="shared" si="0"/>
        <v>OK</v>
      </c>
    </row>
    <row r="22" spans="1:10" ht="12.75" customHeight="1">
      <c r="A22" s="720" t="str">
        <f>'t1'!A22</f>
        <v>CAT. A - F1</v>
      </c>
      <c r="B22" s="189" t="str">
        <f>'t1'!B22</f>
        <v>0CAF01</v>
      </c>
      <c r="C22" s="349">
        <f>'t1'!C22+'t1'!D22</f>
        <v>0</v>
      </c>
      <c r="D22" s="349">
        <f>'t5'!S23+'t5'!T23</f>
        <v>0</v>
      </c>
      <c r="E22" s="350">
        <f>'t6'!U23+'t6'!V23</f>
        <v>0</v>
      </c>
      <c r="F22" s="350">
        <f>'t4'!AC22</f>
        <v>0</v>
      </c>
      <c r="G22" s="350">
        <f>'t4'!S32</f>
        <v>0</v>
      </c>
      <c r="H22" s="350">
        <f t="shared" si="1"/>
        <v>0</v>
      </c>
      <c r="I22" s="350">
        <f>'t1'!K22+'t1'!L22</f>
        <v>0</v>
      </c>
      <c r="J22" s="105" t="str">
        <f t="shared" si="0"/>
        <v>OK</v>
      </c>
    </row>
    <row r="23" spans="1:10" ht="12.75" customHeight="1">
      <c r="A23" s="720" t="str">
        <f>'t1'!A23</f>
        <v>CAT. B - F9</v>
      </c>
      <c r="B23" s="189" t="str">
        <f>'t1'!B23</f>
        <v>0CBF09</v>
      </c>
      <c r="C23" s="349">
        <f>'t1'!C23+'t1'!D23</f>
        <v>0</v>
      </c>
      <c r="D23" s="349">
        <f>'t5'!S24+'t5'!T24</f>
        <v>0</v>
      </c>
      <c r="E23" s="350">
        <f>'t6'!U24+'t6'!V24</f>
        <v>0</v>
      </c>
      <c r="F23" s="350">
        <f>'t4'!AC23</f>
        <v>0</v>
      </c>
      <c r="G23" s="350">
        <f>'t4'!T32</f>
        <v>0</v>
      </c>
      <c r="H23" s="350">
        <f t="shared" si="1"/>
        <v>0</v>
      </c>
      <c r="I23" s="350">
        <f>'t1'!K23+'t1'!L23</f>
        <v>0</v>
      </c>
      <c r="J23" s="105" t="str">
        <f t="shared" si="0"/>
        <v>OK</v>
      </c>
    </row>
    <row r="24" spans="1:10" ht="12.75" customHeight="1">
      <c r="A24" s="720" t="str">
        <f>'t1'!A24</f>
        <v>CAT. B - F8</v>
      </c>
      <c r="B24" s="189" t="str">
        <f>'t1'!B24</f>
        <v>0CBF08</v>
      </c>
      <c r="C24" s="349">
        <f>'t1'!C24+'t1'!D24</f>
        <v>0</v>
      </c>
      <c r="D24" s="349">
        <f>'t5'!S25+'t5'!T25</f>
        <v>0</v>
      </c>
      <c r="E24" s="350">
        <f>'t6'!U25+'t6'!V25</f>
        <v>0</v>
      </c>
      <c r="F24" s="350">
        <f>'t4'!AC24</f>
        <v>0</v>
      </c>
      <c r="G24" s="350">
        <f>'t4'!U32</f>
        <v>0</v>
      </c>
      <c r="H24" s="350">
        <f t="shared" si="1"/>
        <v>0</v>
      </c>
      <c r="I24" s="350">
        <f>'t1'!K24+'t1'!L24</f>
        <v>0</v>
      </c>
      <c r="J24" s="105" t="str">
        <f t="shared" si="0"/>
        <v>OK</v>
      </c>
    </row>
    <row r="25" spans="1:10" ht="12.75" customHeight="1">
      <c r="A25" s="720" t="str">
        <f>'t1'!A25</f>
        <v>CAT. B - F7</v>
      </c>
      <c r="B25" s="189" t="str">
        <f>'t1'!B25</f>
        <v>0CBF07</v>
      </c>
      <c r="C25" s="349">
        <f>'t1'!C25+'t1'!D25</f>
        <v>0</v>
      </c>
      <c r="D25" s="349">
        <f>'t5'!S26+'t5'!T26</f>
        <v>0</v>
      </c>
      <c r="E25" s="350">
        <f>'t6'!U26+'t6'!V26</f>
        <v>0</v>
      </c>
      <c r="F25" s="350">
        <f>'t4'!AC25</f>
        <v>0</v>
      </c>
      <c r="G25" s="350">
        <f>'t4'!V32</f>
        <v>0</v>
      </c>
      <c r="H25" s="350">
        <f t="shared" si="1"/>
        <v>0</v>
      </c>
      <c r="I25" s="350">
        <f>'t1'!K25+'t1'!L25</f>
        <v>0</v>
      </c>
      <c r="J25" s="105" t="str">
        <f t="shared" si="0"/>
        <v>OK</v>
      </c>
    </row>
    <row r="26" spans="1:10" ht="12.75" customHeight="1">
      <c r="A26" s="720" t="str">
        <f>'t1'!A26</f>
        <v>CAT. B - F6</v>
      </c>
      <c r="B26" s="189" t="str">
        <f>'t1'!B26</f>
        <v>0CBF06</v>
      </c>
      <c r="C26" s="349">
        <f>'t1'!C26+'t1'!D26</f>
        <v>0</v>
      </c>
      <c r="D26" s="349">
        <f>'t5'!S27+'t5'!T27</f>
        <v>0</v>
      </c>
      <c r="E26" s="350">
        <f>'t6'!U27+'t6'!V27</f>
        <v>0</v>
      </c>
      <c r="F26" s="350">
        <f>'t4'!AC26</f>
        <v>0</v>
      </c>
      <c r="G26" s="350">
        <f>'t4'!W32</f>
        <v>0</v>
      </c>
      <c r="H26" s="350">
        <f t="shared" si="1"/>
        <v>0</v>
      </c>
      <c r="I26" s="350">
        <f>'t1'!K26+'t1'!L26</f>
        <v>0</v>
      </c>
      <c r="J26" s="105" t="str">
        <f t="shared" si="0"/>
        <v>OK</v>
      </c>
    </row>
    <row r="27" spans="1:10" ht="12.75" customHeight="1">
      <c r="A27" s="720" t="str">
        <f>'t1'!A27</f>
        <v>CAT. B - F5</v>
      </c>
      <c r="B27" s="189" t="str">
        <f>'t1'!B27</f>
        <v>0CBF05</v>
      </c>
      <c r="C27" s="349">
        <f>'t1'!C27+'t1'!D27</f>
        <v>0</v>
      </c>
      <c r="D27" s="349">
        <f>'t5'!S28+'t5'!T28</f>
        <v>0</v>
      </c>
      <c r="E27" s="350">
        <f>'t6'!U28+'t6'!V28</f>
        <v>0</v>
      </c>
      <c r="F27" s="350">
        <f>'t4'!AC27</f>
        <v>0</v>
      </c>
      <c r="G27" s="350">
        <f>'t4'!X32</f>
        <v>0</v>
      </c>
      <c r="H27" s="350">
        <f t="shared" si="1"/>
        <v>0</v>
      </c>
      <c r="I27" s="350">
        <f>'t1'!K27+'t1'!L27</f>
        <v>0</v>
      </c>
      <c r="J27" s="105" t="str">
        <f t="shared" si="0"/>
        <v>OK</v>
      </c>
    </row>
    <row r="28" spans="1:10" ht="12.75" customHeight="1">
      <c r="A28" s="720" t="str">
        <f>'t1'!A28</f>
        <v>CAT. B - F4</v>
      </c>
      <c r="B28" s="189" t="str">
        <f>'t1'!B28</f>
        <v>0CBF04</v>
      </c>
      <c r="C28" s="349">
        <f>'t1'!C28+'t1'!D28</f>
        <v>0</v>
      </c>
      <c r="D28" s="349">
        <f>'t5'!S29+'t5'!T29</f>
        <v>0</v>
      </c>
      <c r="E28" s="350">
        <f>'t6'!U29+'t6'!V29</f>
        <v>0</v>
      </c>
      <c r="F28" s="350">
        <f>'t4'!AC28</f>
        <v>0</v>
      </c>
      <c r="G28" s="350">
        <f>'t4'!Y32</f>
        <v>0</v>
      </c>
      <c r="H28" s="350">
        <f t="shared" si="1"/>
        <v>0</v>
      </c>
      <c r="I28" s="350">
        <f>'t1'!K28+'t1'!L28</f>
        <v>0</v>
      </c>
      <c r="J28" s="105" t="str">
        <f t="shared" si="0"/>
        <v>OK</v>
      </c>
    </row>
    <row r="29" spans="1:10" ht="12.75" customHeight="1">
      <c r="A29" s="720" t="str">
        <f>'t1'!A29</f>
        <v>CAT. B - F3</v>
      </c>
      <c r="B29" s="189" t="str">
        <f>'t1'!B29</f>
        <v>0CBF03</v>
      </c>
      <c r="C29" s="349">
        <f>'t1'!C29+'t1'!D29</f>
        <v>0</v>
      </c>
      <c r="D29" s="349">
        <f>'t5'!S30+'t5'!T30</f>
        <v>0</v>
      </c>
      <c r="E29" s="350">
        <f>'t6'!U30+'t6'!V30</f>
        <v>0</v>
      </c>
      <c r="F29" s="350">
        <f>'t4'!AC29</f>
        <v>0</v>
      </c>
      <c r="G29" s="350">
        <f>'t4'!Z32</f>
        <v>0</v>
      </c>
      <c r="H29" s="350">
        <f t="shared" si="1"/>
        <v>0</v>
      </c>
      <c r="I29" s="350">
        <f>'t1'!K29+'t1'!L29</f>
        <v>0</v>
      </c>
      <c r="J29" s="105" t="str">
        <f t="shared" si="0"/>
        <v>OK</v>
      </c>
    </row>
    <row r="30" spans="1:10" ht="12.75" customHeight="1">
      <c r="A30" s="720" t="str">
        <f>'t1'!A30</f>
        <v>CAT. B - F2</v>
      </c>
      <c r="B30" s="189" t="str">
        <f>'t1'!B30</f>
        <v>0CBF02</v>
      </c>
      <c r="C30" s="349">
        <f>'t1'!C30+'t1'!D30</f>
        <v>0</v>
      </c>
      <c r="D30" s="349">
        <f>'t5'!S31+'t5'!T31</f>
        <v>0</v>
      </c>
      <c r="E30" s="350">
        <f>'t6'!U31+'t6'!V31</f>
        <v>0</v>
      </c>
      <c r="F30" s="350">
        <f>'t4'!AC30</f>
        <v>0</v>
      </c>
      <c r="G30" s="350">
        <f>'t4'!AA32</f>
        <v>0</v>
      </c>
      <c r="H30" s="350">
        <f t="shared" si="1"/>
        <v>0</v>
      </c>
      <c r="I30" s="350">
        <f>'t1'!K30+'t1'!L30</f>
        <v>0</v>
      </c>
      <c r="J30" s="105" t="str">
        <f t="shared" si="0"/>
        <v>OK</v>
      </c>
    </row>
    <row r="31" spans="1:10" ht="12.75" customHeight="1">
      <c r="A31" s="720" t="str">
        <f>'t1'!A31</f>
        <v>CAT. B - F1</v>
      </c>
      <c r="B31" s="189" t="str">
        <f>'t1'!B31</f>
        <v>0CBF01</v>
      </c>
      <c r="C31" s="349">
        <f>'t1'!C31+'t1'!D31</f>
        <v>0</v>
      </c>
      <c r="D31" s="349">
        <f>'t5'!S32+'t5'!T32</f>
        <v>0</v>
      </c>
      <c r="E31" s="350">
        <f>'t6'!U32+'t6'!V32</f>
        <v>0</v>
      </c>
      <c r="F31" s="350">
        <f>'t4'!AC31</f>
        <v>0</v>
      </c>
      <c r="G31" s="350">
        <f>'t4'!AB32</f>
        <v>0</v>
      </c>
      <c r="H31" s="350">
        <f t="shared" si="1"/>
        <v>0</v>
      </c>
      <c r="I31" s="350">
        <f>'t1'!K31+'t1'!L31</f>
        <v>0</v>
      </c>
      <c r="J31" s="105" t="str">
        <f t="shared" si="0"/>
        <v>OK</v>
      </c>
    </row>
    <row r="32" spans="1:10" s="356" customFormat="1" ht="15.75" customHeight="1">
      <c r="A32" s="721" t="str">
        <f>'t1'!A32</f>
        <v>TOTALE</v>
      </c>
      <c r="B32" s="210"/>
      <c r="C32" s="372">
        <f aca="true" t="shared" si="2" ref="C32:I32">SUM(C6:C31)</f>
        <v>0</v>
      </c>
      <c r="D32" s="372">
        <f t="shared" si="2"/>
        <v>0</v>
      </c>
      <c r="E32" s="372">
        <f t="shared" si="2"/>
        <v>0</v>
      </c>
      <c r="F32" s="372">
        <f t="shared" si="2"/>
        <v>0</v>
      </c>
      <c r="G32" s="372">
        <f t="shared" si="2"/>
        <v>0</v>
      </c>
      <c r="H32" s="372">
        <f t="shared" si="2"/>
        <v>0</v>
      </c>
      <c r="I32" s="372">
        <f t="shared" si="2"/>
        <v>0</v>
      </c>
      <c r="J32" s="373" t="str">
        <f>IF(H32=I32,"OK","ERRORE")</f>
        <v>OK</v>
      </c>
    </row>
    <row r="37" spans="6:20" ht="11.25">
      <c r="F37" s="369"/>
      <c r="G37" s="369"/>
      <c r="H37" s="369"/>
      <c r="I37" s="369"/>
      <c r="J37" s="369"/>
      <c r="K37" s="370"/>
      <c r="L37" s="370"/>
      <c r="M37" s="370"/>
      <c r="N37" s="370"/>
      <c r="O37" s="370"/>
      <c r="P37" s="370"/>
      <c r="Q37" s="370"/>
      <c r="R37" s="370"/>
      <c r="S37" s="370"/>
      <c r="T37" s="370"/>
    </row>
    <row r="41" ht="11.25">
      <c r="G41" s="369"/>
    </row>
    <row r="42" ht="11.25">
      <c r="G42" s="369"/>
    </row>
    <row r="43" ht="11.25">
      <c r="G43" s="369"/>
    </row>
    <row r="44" ht="11.25">
      <c r="G44" s="369"/>
    </row>
    <row r="45" ht="11.25">
      <c r="G45" s="369"/>
    </row>
    <row r="46" ht="11.25">
      <c r="G46" s="370"/>
    </row>
    <row r="47" ht="11.25">
      <c r="G47" s="370"/>
    </row>
    <row r="48" ht="11.25">
      <c r="G48" s="370"/>
    </row>
    <row r="49" ht="11.25">
      <c r="G49" s="370"/>
    </row>
    <row r="50" ht="11.25">
      <c r="G50" s="370"/>
    </row>
    <row r="51" ht="11.25">
      <c r="G51" s="370"/>
    </row>
    <row r="52" ht="11.25">
      <c r="G52" s="370"/>
    </row>
    <row r="53" ht="11.25">
      <c r="G53" s="370"/>
    </row>
    <row r="54" ht="11.25">
      <c r="G54" s="370"/>
    </row>
    <row r="55" ht="11.25">
      <c r="G55" s="370"/>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26.xml><?xml version="1.0" encoding="utf-8"?>
<worksheet xmlns="http://schemas.openxmlformats.org/spreadsheetml/2006/main" xmlns:r="http://schemas.openxmlformats.org/officeDocument/2006/relationships">
  <sheetPr codeName="Foglio23"/>
  <dimension ref="A1:M33"/>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35.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1328" t="str">
        <f>'t1'!A1</f>
        <v>PRESIDENZA DEL CONSIGLIO DEI MINISTRI - anno 2019</v>
      </c>
      <c r="B1" s="1328"/>
      <c r="C1" s="1328"/>
      <c r="D1" s="1328"/>
      <c r="E1" s="1328"/>
      <c r="F1" s="1328"/>
      <c r="G1" s="1328"/>
      <c r="H1" s="1328"/>
      <c r="I1" s="1328"/>
      <c r="J1" s="1328"/>
      <c r="K1" s="3"/>
      <c r="L1" s="321"/>
      <c r="M1"/>
    </row>
    <row r="2" spans="2:13" ht="12.75" customHeight="1">
      <c r="B2" s="5"/>
      <c r="C2" s="5"/>
      <c r="D2" s="5"/>
      <c r="E2" s="1418"/>
      <c r="F2" s="1418"/>
      <c r="G2" s="1418"/>
      <c r="H2" s="1418"/>
      <c r="I2" s="1418"/>
      <c r="J2" s="1418"/>
      <c r="K2" s="1418"/>
      <c r="L2" s="1418"/>
      <c r="M2"/>
    </row>
    <row r="3" spans="1:11" ht="21" customHeight="1">
      <c r="A3" s="199"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104" customFormat="1" ht="11.25" customHeight="1">
      <c r="A4" s="191"/>
      <c r="B4" s="191"/>
      <c r="C4" s="1419" t="s">
        <v>260</v>
      </c>
      <c r="D4" s="1420"/>
      <c r="E4" s="1420"/>
      <c r="F4" s="1420"/>
      <c r="G4" s="1421"/>
      <c r="H4" s="1419" t="s">
        <v>261</v>
      </c>
      <c r="I4" s="1420"/>
      <c r="J4" s="1420"/>
      <c r="K4" s="1420"/>
      <c r="L4" s="1421"/>
    </row>
    <row r="5" spans="1:12" ht="70.5" customHeight="1">
      <c r="A5" s="182" t="s">
        <v>200</v>
      </c>
      <c r="B5" s="182" t="s">
        <v>199</v>
      </c>
      <c r="C5" s="190" t="str">
        <f>"Presenti 31.12."&amp;'t1'!L1&amp;" (Tab 1)"</f>
        <v>Presenti 31.12.2019 (Tab 1)</v>
      </c>
      <c r="D5" s="187" t="s">
        <v>210</v>
      </c>
      <c r="E5" s="187" t="s">
        <v>211</v>
      </c>
      <c r="F5" s="187" t="s">
        <v>14</v>
      </c>
      <c r="G5" s="187" t="s">
        <v>209</v>
      </c>
      <c r="H5" s="190" t="str">
        <f>"Presenti 31.12."&amp;'t1'!L1&amp;" (Tab 1)"</f>
        <v>Presenti 31.12.2019 (Tab 1)</v>
      </c>
      <c r="I5" s="187" t="s">
        <v>210</v>
      </c>
      <c r="J5" s="187" t="s">
        <v>211</v>
      </c>
      <c r="K5" s="187" t="s">
        <v>14</v>
      </c>
      <c r="L5" s="187" t="s">
        <v>209</v>
      </c>
    </row>
    <row r="6" spans="1:12" ht="11.25">
      <c r="A6" s="183"/>
      <c r="B6" s="183"/>
      <c r="C6" s="192" t="s">
        <v>201</v>
      </c>
      <c r="D6" s="192" t="s">
        <v>202</v>
      </c>
      <c r="E6" s="192" t="s">
        <v>203</v>
      </c>
      <c r="F6" s="192" t="s">
        <v>204</v>
      </c>
      <c r="G6" s="193" t="s">
        <v>227</v>
      </c>
      <c r="H6" s="192" t="s">
        <v>205</v>
      </c>
      <c r="I6" s="192" t="s">
        <v>225</v>
      </c>
      <c r="J6" s="192" t="s">
        <v>207</v>
      </c>
      <c r="K6" s="192" t="s">
        <v>215</v>
      </c>
      <c r="L6" s="193" t="s">
        <v>228</v>
      </c>
    </row>
    <row r="7" spans="1:12" ht="12.75" customHeight="1">
      <c r="A7" s="141" t="str">
        <f>'t1'!A6</f>
        <v>CONSIGLIERE</v>
      </c>
      <c r="B7" s="189" t="str">
        <f>'t1'!B6</f>
        <v>0D0CON</v>
      </c>
      <c r="C7" s="349">
        <f>'t1'!K6</f>
        <v>0</v>
      </c>
      <c r="D7" s="349">
        <f>'t7'!W6</f>
        <v>0</v>
      </c>
      <c r="E7" s="350">
        <f>'t8'!AA6</f>
        <v>0</v>
      </c>
      <c r="F7" s="350">
        <f>'t9'!O6</f>
        <v>0</v>
      </c>
      <c r="G7" s="105" t="str">
        <f aca="true" t="shared" si="0" ref="G7:G32">IF(COUNTIF(C7:F7,C7)=4,"OK","ERRORE")</f>
        <v>OK</v>
      </c>
      <c r="H7" s="350">
        <f>'t1'!L6</f>
        <v>0</v>
      </c>
      <c r="I7" s="350">
        <f>'t7'!X6</f>
        <v>0</v>
      </c>
      <c r="J7" s="350">
        <f>'t8'!AB6</f>
        <v>0</v>
      </c>
      <c r="K7" s="349">
        <f>'t9'!P6</f>
        <v>0</v>
      </c>
      <c r="L7" s="105" t="str">
        <f aca="true" t="shared" si="1" ref="L7:L32">IF(COUNTIF(H7:K7,H7)=4,"OK","ERRORE")</f>
        <v>OK</v>
      </c>
    </row>
    <row r="8" spans="1:12" ht="12.75" customHeight="1">
      <c r="A8" s="141" t="str">
        <f>'t1'!A7</f>
        <v>DIRIGENTE I FASCIA</v>
      </c>
      <c r="B8" s="189" t="str">
        <f>'t1'!B7</f>
        <v>0D0077</v>
      </c>
      <c r="C8" s="349">
        <f>'t1'!K7</f>
        <v>0</v>
      </c>
      <c r="D8" s="349">
        <f>'t7'!W7</f>
        <v>0</v>
      </c>
      <c r="E8" s="350">
        <f>'t8'!AA7</f>
        <v>0</v>
      </c>
      <c r="F8" s="350">
        <f>'t9'!O7</f>
        <v>0</v>
      </c>
      <c r="G8" s="105" t="str">
        <f t="shared" si="0"/>
        <v>OK</v>
      </c>
      <c r="H8" s="350">
        <f>'t1'!L7</f>
        <v>0</v>
      </c>
      <c r="I8" s="350">
        <f>'t7'!X7</f>
        <v>0</v>
      </c>
      <c r="J8" s="350">
        <f>'t8'!AB7</f>
        <v>0</v>
      </c>
      <c r="K8" s="349">
        <f>'t9'!P7</f>
        <v>0</v>
      </c>
      <c r="L8" s="105" t="str">
        <f t="shared" si="1"/>
        <v>OK</v>
      </c>
    </row>
    <row r="9" spans="1:12" ht="12.75" customHeight="1">
      <c r="A9" s="141" t="str">
        <f>'t1'!A8</f>
        <v>DIRIGENTE I FASCIA A TEMPO DETERM.</v>
      </c>
      <c r="B9" s="189" t="str">
        <f>'t1'!B8</f>
        <v>0D0078</v>
      </c>
      <c r="C9" s="349">
        <f>'t1'!K8</f>
        <v>0</v>
      </c>
      <c r="D9" s="349">
        <f>'t7'!W8</f>
        <v>0</v>
      </c>
      <c r="E9" s="350">
        <f>'t8'!AA8</f>
        <v>0</v>
      </c>
      <c r="F9" s="350">
        <f>'t9'!O8</f>
        <v>0</v>
      </c>
      <c r="G9" s="105" t="str">
        <f t="shared" si="0"/>
        <v>OK</v>
      </c>
      <c r="H9" s="350">
        <f>'t1'!L8</f>
        <v>0</v>
      </c>
      <c r="I9" s="350">
        <f>'t7'!X8</f>
        <v>0</v>
      </c>
      <c r="J9" s="350">
        <f>'t8'!AB8</f>
        <v>0</v>
      </c>
      <c r="K9" s="349">
        <f>'t9'!P8</f>
        <v>0</v>
      </c>
      <c r="L9" s="105" t="str">
        <f t="shared" si="1"/>
        <v>OK</v>
      </c>
    </row>
    <row r="10" spans="1:12" ht="12.75" customHeight="1">
      <c r="A10" s="141" t="str">
        <f>'t1'!A9</f>
        <v>REFERENDARIO</v>
      </c>
      <c r="B10" s="189" t="str">
        <f>'t1'!B9</f>
        <v>0D0376</v>
      </c>
      <c r="C10" s="349">
        <f>'t1'!K9</f>
        <v>0</v>
      </c>
      <c r="D10" s="349">
        <f>'t7'!W9</f>
        <v>0</v>
      </c>
      <c r="E10" s="350">
        <f>'t8'!AA9</f>
        <v>0</v>
      </c>
      <c r="F10" s="350">
        <f>'t9'!O9</f>
        <v>0</v>
      </c>
      <c r="G10" s="105" t="str">
        <f t="shared" si="0"/>
        <v>OK</v>
      </c>
      <c r="H10" s="350">
        <f>'t1'!L9</f>
        <v>0</v>
      </c>
      <c r="I10" s="350">
        <f>'t7'!X9</f>
        <v>0</v>
      </c>
      <c r="J10" s="350">
        <f>'t8'!AB9</f>
        <v>0</v>
      </c>
      <c r="K10" s="349">
        <f>'t9'!P9</f>
        <v>0</v>
      </c>
      <c r="L10" s="105" t="str">
        <f t="shared" si="1"/>
        <v>OK</v>
      </c>
    </row>
    <row r="11" spans="1:12" ht="12.75" customHeight="1">
      <c r="A11" s="141" t="str">
        <f>'t1'!A10</f>
        <v>DIRIGENTE II FASCIA</v>
      </c>
      <c r="B11" s="189" t="str">
        <f>'t1'!B10</f>
        <v>0D0079</v>
      </c>
      <c r="C11" s="349">
        <f>'t1'!K10</f>
        <v>0</v>
      </c>
      <c r="D11" s="349">
        <f>'t7'!W10</f>
        <v>0</v>
      </c>
      <c r="E11" s="350">
        <f>'t8'!AA10</f>
        <v>0</v>
      </c>
      <c r="F11" s="350">
        <f>'t9'!O10</f>
        <v>0</v>
      </c>
      <c r="G11" s="105" t="str">
        <f t="shared" si="0"/>
        <v>OK</v>
      </c>
      <c r="H11" s="350">
        <f>'t1'!L10</f>
        <v>0</v>
      </c>
      <c r="I11" s="350">
        <f>'t7'!X10</f>
        <v>0</v>
      </c>
      <c r="J11" s="350">
        <f>'t8'!AB10</f>
        <v>0</v>
      </c>
      <c r="K11" s="349">
        <f>'t9'!P10</f>
        <v>0</v>
      </c>
      <c r="L11" s="105" t="str">
        <f t="shared" si="1"/>
        <v>OK</v>
      </c>
    </row>
    <row r="12" spans="1:12" ht="12.75" customHeight="1">
      <c r="A12" s="141" t="str">
        <f>'t1'!A11</f>
        <v>DIRIGENTE II FASCIA A TEMPO DETERM.</v>
      </c>
      <c r="B12" s="189" t="str">
        <f>'t1'!B11</f>
        <v>0D0080</v>
      </c>
      <c r="C12" s="349">
        <f>'t1'!K11</f>
        <v>0</v>
      </c>
      <c r="D12" s="349">
        <f>'t7'!W11</f>
        <v>0</v>
      </c>
      <c r="E12" s="350">
        <f>'t8'!AA11</f>
        <v>0</v>
      </c>
      <c r="F12" s="350">
        <f>'t9'!O11</f>
        <v>0</v>
      </c>
      <c r="G12" s="105" t="str">
        <f t="shared" si="0"/>
        <v>OK</v>
      </c>
      <c r="H12" s="350">
        <f>'t1'!L11</f>
        <v>0</v>
      </c>
      <c r="I12" s="350">
        <f>'t7'!X11</f>
        <v>0</v>
      </c>
      <c r="J12" s="350">
        <f>'t8'!AB11</f>
        <v>0</v>
      </c>
      <c r="K12" s="349">
        <f>'t9'!P11</f>
        <v>0</v>
      </c>
      <c r="L12" s="105" t="str">
        <f t="shared" si="1"/>
        <v>OK</v>
      </c>
    </row>
    <row r="13" spans="1:12" ht="12.75" customHeight="1">
      <c r="A13" s="141" t="str">
        <f>'t1'!A12</f>
        <v>ISPETTORE GENERALE R.E.</v>
      </c>
      <c r="B13" s="189" t="str">
        <f>'t1'!B12</f>
        <v>0E0083</v>
      </c>
      <c r="C13" s="349">
        <f>'t1'!K12</f>
        <v>0</v>
      </c>
      <c r="D13" s="349">
        <f>'t7'!W12</f>
        <v>0</v>
      </c>
      <c r="E13" s="350">
        <f>'t8'!AA12</f>
        <v>0</v>
      </c>
      <c r="F13" s="350">
        <f>'t9'!O12</f>
        <v>0</v>
      </c>
      <c r="G13" s="105" t="str">
        <f t="shared" si="0"/>
        <v>OK</v>
      </c>
      <c r="H13" s="350">
        <f>'t1'!L12</f>
        <v>0</v>
      </c>
      <c r="I13" s="350">
        <f>'t7'!X12</f>
        <v>0</v>
      </c>
      <c r="J13" s="350">
        <f>'t8'!AB12</f>
        <v>0</v>
      </c>
      <c r="K13" s="349">
        <f>'t9'!P12</f>
        <v>0</v>
      </c>
      <c r="L13" s="105" t="str">
        <f t="shared" si="1"/>
        <v>OK</v>
      </c>
    </row>
    <row r="14" spans="1:12" ht="12.75" customHeight="1">
      <c r="A14" s="141" t="str">
        <f>'t1'!A13</f>
        <v>DIRETTORE DIVISIONE R.E.</v>
      </c>
      <c r="B14" s="189" t="str">
        <f>'t1'!B13</f>
        <v>0E0076</v>
      </c>
      <c r="C14" s="349">
        <f>'t1'!K13</f>
        <v>0</v>
      </c>
      <c r="D14" s="349">
        <f>'t7'!W13</f>
        <v>0</v>
      </c>
      <c r="E14" s="350">
        <f>'t8'!AA13</f>
        <v>0</v>
      </c>
      <c r="F14" s="350">
        <f>'t9'!O13</f>
        <v>0</v>
      </c>
      <c r="G14" s="105" t="str">
        <f t="shared" si="0"/>
        <v>OK</v>
      </c>
      <c r="H14" s="350">
        <f>'t1'!L13</f>
        <v>0</v>
      </c>
      <c r="I14" s="350">
        <f>'t7'!X13</f>
        <v>0</v>
      </c>
      <c r="J14" s="350">
        <f>'t8'!AB13</f>
        <v>0</v>
      </c>
      <c r="K14" s="349">
        <f>'t9'!P13</f>
        <v>0</v>
      </c>
      <c r="L14" s="105" t="str">
        <f t="shared" si="1"/>
        <v>OK</v>
      </c>
    </row>
    <row r="15" spans="1:12" ht="12.75" customHeight="1">
      <c r="A15" s="141" t="str">
        <f>'t1'!A14</f>
        <v>CAT. A - F9</v>
      </c>
      <c r="B15" s="189" t="str">
        <f>'t1'!B14</f>
        <v>0CAF09</v>
      </c>
      <c r="C15" s="349">
        <f>'t1'!K14</f>
        <v>0</v>
      </c>
      <c r="D15" s="349">
        <f>'t7'!W14</f>
        <v>0</v>
      </c>
      <c r="E15" s="350">
        <f>'t8'!AA14</f>
        <v>0</v>
      </c>
      <c r="F15" s="350">
        <f>'t9'!O14</f>
        <v>0</v>
      </c>
      <c r="G15" s="105" t="str">
        <f t="shared" si="0"/>
        <v>OK</v>
      </c>
      <c r="H15" s="350">
        <f>'t1'!L14</f>
        <v>0</v>
      </c>
      <c r="I15" s="350">
        <f>'t7'!X14</f>
        <v>0</v>
      </c>
      <c r="J15" s="350">
        <f>'t8'!AB14</f>
        <v>0</v>
      </c>
      <c r="K15" s="349">
        <f>'t9'!P14</f>
        <v>0</v>
      </c>
      <c r="L15" s="105" t="str">
        <f t="shared" si="1"/>
        <v>OK</v>
      </c>
    </row>
    <row r="16" spans="1:12" ht="12.75" customHeight="1">
      <c r="A16" s="141" t="str">
        <f>'t1'!A15</f>
        <v>CAT. A - F8</v>
      </c>
      <c r="B16" s="189" t="str">
        <f>'t1'!B15</f>
        <v>0CAF08</v>
      </c>
      <c r="C16" s="349">
        <f>'t1'!K15</f>
        <v>0</v>
      </c>
      <c r="D16" s="349">
        <f>'t7'!W15</f>
        <v>0</v>
      </c>
      <c r="E16" s="350">
        <f>'t8'!AA15</f>
        <v>0</v>
      </c>
      <c r="F16" s="350">
        <f>'t9'!O15</f>
        <v>0</v>
      </c>
      <c r="G16" s="105" t="str">
        <f t="shared" si="0"/>
        <v>OK</v>
      </c>
      <c r="H16" s="350">
        <f>'t1'!L15</f>
        <v>0</v>
      </c>
      <c r="I16" s="350">
        <f>'t7'!X15</f>
        <v>0</v>
      </c>
      <c r="J16" s="350">
        <f>'t8'!AB15</f>
        <v>0</v>
      </c>
      <c r="K16" s="349">
        <f>'t9'!P15</f>
        <v>0</v>
      </c>
      <c r="L16" s="105" t="str">
        <f t="shared" si="1"/>
        <v>OK</v>
      </c>
    </row>
    <row r="17" spans="1:12" ht="12.75" customHeight="1">
      <c r="A17" s="141" t="str">
        <f>'t1'!A16</f>
        <v>CAT. A - F7</v>
      </c>
      <c r="B17" s="189" t="str">
        <f>'t1'!B16</f>
        <v>0CAF07</v>
      </c>
      <c r="C17" s="349">
        <f>'t1'!K16</f>
        <v>0</v>
      </c>
      <c r="D17" s="349">
        <f>'t7'!W16</f>
        <v>0</v>
      </c>
      <c r="E17" s="350">
        <f>'t8'!AA16</f>
        <v>0</v>
      </c>
      <c r="F17" s="350">
        <f>'t9'!O16</f>
        <v>0</v>
      </c>
      <c r="G17" s="105" t="str">
        <f t="shared" si="0"/>
        <v>OK</v>
      </c>
      <c r="H17" s="350">
        <f>'t1'!L16</f>
        <v>0</v>
      </c>
      <c r="I17" s="350">
        <f>'t7'!X16</f>
        <v>0</v>
      </c>
      <c r="J17" s="350">
        <f>'t8'!AB16</f>
        <v>0</v>
      </c>
      <c r="K17" s="349">
        <f>'t9'!P16</f>
        <v>0</v>
      </c>
      <c r="L17" s="105" t="str">
        <f t="shared" si="1"/>
        <v>OK</v>
      </c>
    </row>
    <row r="18" spans="1:12" ht="12.75" customHeight="1">
      <c r="A18" s="141" t="str">
        <f>'t1'!A17</f>
        <v>CAT. A - F6</v>
      </c>
      <c r="B18" s="189" t="str">
        <f>'t1'!B17</f>
        <v>0CAF06</v>
      </c>
      <c r="C18" s="349">
        <f>'t1'!K17</f>
        <v>0</v>
      </c>
      <c r="D18" s="349">
        <f>'t7'!W17</f>
        <v>0</v>
      </c>
      <c r="E18" s="350">
        <f>'t8'!AA17</f>
        <v>0</v>
      </c>
      <c r="F18" s="350">
        <f>'t9'!O17</f>
        <v>0</v>
      </c>
      <c r="G18" s="105" t="str">
        <f t="shared" si="0"/>
        <v>OK</v>
      </c>
      <c r="H18" s="350">
        <f>'t1'!L17</f>
        <v>0</v>
      </c>
      <c r="I18" s="350">
        <f>'t7'!X17</f>
        <v>0</v>
      </c>
      <c r="J18" s="350">
        <f>'t8'!AB17</f>
        <v>0</v>
      </c>
      <c r="K18" s="349">
        <f>'t9'!P17</f>
        <v>0</v>
      </c>
      <c r="L18" s="105" t="str">
        <f t="shared" si="1"/>
        <v>OK</v>
      </c>
    </row>
    <row r="19" spans="1:12" ht="12.75" customHeight="1">
      <c r="A19" s="141" t="str">
        <f>'t1'!A18</f>
        <v>CAT. A - F5</v>
      </c>
      <c r="B19" s="189" t="str">
        <f>'t1'!B18</f>
        <v>0CAF05</v>
      </c>
      <c r="C19" s="349">
        <f>'t1'!K18</f>
        <v>0</v>
      </c>
      <c r="D19" s="349">
        <f>'t7'!W18</f>
        <v>0</v>
      </c>
      <c r="E19" s="350">
        <f>'t8'!AA18</f>
        <v>0</v>
      </c>
      <c r="F19" s="350">
        <f>'t9'!O18</f>
        <v>0</v>
      </c>
      <c r="G19" s="105" t="str">
        <f t="shared" si="0"/>
        <v>OK</v>
      </c>
      <c r="H19" s="350">
        <f>'t1'!L18</f>
        <v>0</v>
      </c>
      <c r="I19" s="350">
        <f>'t7'!X18</f>
        <v>0</v>
      </c>
      <c r="J19" s="350">
        <f>'t8'!AB18</f>
        <v>0</v>
      </c>
      <c r="K19" s="349">
        <f>'t9'!P18</f>
        <v>0</v>
      </c>
      <c r="L19" s="105" t="str">
        <f t="shared" si="1"/>
        <v>OK</v>
      </c>
    </row>
    <row r="20" spans="1:12" ht="12.75" customHeight="1">
      <c r="A20" s="141" t="str">
        <f>'t1'!A19</f>
        <v>CAT. A - F4</v>
      </c>
      <c r="B20" s="189" t="str">
        <f>'t1'!B19</f>
        <v>0CAF04</v>
      </c>
      <c r="C20" s="349">
        <f>'t1'!K19</f>
        <v>0</v>
      </c>
      <c r="D20" s="349">
        <f>'t7'!W19</f>
        <v>0</v>
      </c>
      <c r="E20" s="350">
        <f>'t8'!AA19</f>
        <v>0</v>
      </c>
      <c r="F20" s="350">
        <f>'t9'!O19</f>
        <v>0</v>
      </c>
      <c r="G20" s="105" t="str">
        <f t="shared" si="0"/>
        <v>OK</v>
      </c>
      <c r="H20" s="350">
        <f>'t1'!L19</f>
        <v>0</v>
      </c>
      <c r="I20" s="350">
        <f>'t7'!X19</f>
        <v>0</v>
      </c>
      <c r="J20" s="350">
        <f>'t8'!AB19</f>
        <v>0</v>
      </c>
      <c r="K20" s="349">
        <f>'t9'!P19</f>
        <v>0</v>
      </c>
      <c r="L20" s="105" t="str">
        <f t="shared" si="1"/>
        <v>OK</v>
      </c>
    </row>
    <row r="21" spans="1:12" ht="12.75" customHeight="1">
      <c r="A21" s="141" t="str">
        <f>'t1'!A20</f>
        <v>CAT. A - F3</v>
      </c>
      <c r="B21" s="189" t="str">
        <f>'t1'!B20</f>
        <v>0CAF03</v>
      </c>
      <c r="C21" s="349">
        <f>'t1'!K20</f>
        <v>0</v>
      </c>
      <c r="D21" s="349">
        <f>'t7'!W20</f>
        <v>0</v>
      </c>
      <c r="E21" s="350">
        <f>'t8'!AA20</f>
        <v>0</v>
      </c>
      <c r="F21" s="350">
        <f>'t9'!O20</f>
        <v>0</v>
      </c>
      <c r="G21" s="105" t="str">
        <f t="shared" si="0"/>
        <v>OK</v>
      </c>
      <c r="H21" s="350">
        <f>'t1'!L20</f>
        <v>0</v>
      </c>
      <c r="I21" s="350">
        <f>'t7'!X20</f>
        <v>0</v>
      </c>
      <c r="J21" s="350">
        <f>'t8'!AB20</f>
        <v>0</v>
      </c>
      <c r="K21" s="349">
        <f>'t9'!P20</f>
        <v>0</v>
      </c>
      <c r="L21" s="105" t="str">
        <f t="shared" si="1"/>
        <v>OK</v>
      </c>
    </row>
    <row r="22" spans="1:12" ht="12.75" customHeight="1">
      <c r="A22" s="141" t="str">
        <f>'t1'!A21</f>
        <v>CAT. A - F2</v>
      </c>
      <c r="B22" s="189" t="str">
        <f>'t1'!B21</f>
        <v>0CAF02</v>
      </c>
      <c r="C22" s="349">
        <f>'t1'!K21</f>
        <v>0</v>
      </c>
      <c r="D22" s="349">
        <f>'t7'!W21</f>
        <v>0</v>
      </c>
      <c r="E22" s="350">
        <f>'t8'!AA21</f>
        <v>0</v>
      </c>
      <c r="F22" s="350">
        <f>'t9'!O21</f>
        <v>0</v>
      </c>
      <c r="G22" s="105" t="str">
        <f t="shared" si="0"/>
        <v>OK</v>
      </c>
      <c r="H22" s="350">
        <f>'t1'!L21</f>
        <v>0</v>
      </c>
      <c r="I22" s="350">
        <f>'t7'!X21</f>
        <v>0</v>
      </c>
      <c r="J22" s="350">
        <f>'t8'!AB21</f>
        <v>0</v>
      </c>
      <c r="K22" s="349">
        <f>'t9'!P21</f>
        <v>0</v>
      </c>
      <c r="L22" s="105" t="str">
        <f t="shared" si="1"/>
        <v>OK</v>
      </c>
    </row>
    <row r="23" spans="1:12" ht="12.75" customHeight="1">
      <c r="A23" s="141" t="str">
        <f>'t1'!A22</f>
        <v>CAT. A - F1</v>
      </c>
      <c r="B23" s="189" t="str">
        <f>'t1'!B22</f>
        <v>0CAF01</v>
      </c>
      <c r="C23" s="349">
        <f>'t1'!K22</f>
        <v>0</v>
      </c>
      <c r="D23" s="349">
        <f>'t7'!W22</f>
        <v>0</v>
      </c>
      <c r="E23" s="350">
        <f>'t8'!AA22</f>
        <v>0</v>
      </c>
      <c r="F23" s="350">
        <f>'t9'!O22</f>
        <v>0</v>
      </c>
      <c r="G23" s="105" t="str">
        <f t="shared" si="0"/>
        <v>OK</v>
      </c>
      <c r="H23" s="350">
        <f>'t1'!L22</f>
        <v>0</v>
      </c>
      <c r="I23" s="350">
        <f>'t7'!X22</f>
        <v>0</v>
      </c>
      <c r="J23" s="350">
        <f>'t8'!AB22</f>
        <v>0</v>
      </c>
      <c r="K23" s="349">
        <f>'t9'!P22</f>
        <v>0</v>
      </c>
      <c r="L23" s="105" t="str">
        <f t="shared" si="1"/>
        <v>OK</v>
      </c>
    </row>
    <row r="24" spans="1:12" ht="12.75" customHeight="1">
      <c r="A24" s="141" t="str">
        <f>'t1'!A23</f>
        <v>CAT. B - F9</v>
      </c>
      <c r="B24" s="189" t="str">
        <f>'t1'!B23</f>
        <v>0CBF09</v>
      </c>
      <c r="C24" s="349">
        <f>'t1'!K23</f>
        <v>0</v>
      </c>
      <c r="D24" s="349">
        <f>'t7'!W23</f>
        <v>0</v>
      </c>
      <c r="E24" s="350">
        <f>'t8'!AA23</f>
        <v>0</v>
      </c>
      <c r="F24" s="350">
        <f>'t9'!O23</f>
        <v>0</v>
      </c>
      <c r="G24" s="105" t="str">
        <f t="shared" si="0"/>
        <v>OK</v>
      </c>
      <c r="H24" s="350">
        <f>'t1'!L23</f>
        <v>0</v>
      </c>
      <c r="I24" s="350">
        <f>'t7'!X23</f>
        <v>0</v>
      </c>
      <c r="J24" s="350">
        <f>'t8'!AB23</f>
        <v>0</v>
      </c>
      <c r="K24" s="349">
        <f>'t9'!P23</f>
        <v>0</v>
      </c>
      <c r="L24" s="105" t="str">
        <f t="shared" si="1"/>
        <v>OK</v>
      </c>
    </row>
    <row r="25" spans="1:12" ht="12.75" customHeight="1">
      <c r="A25" s="141" t="str">
        <f>'t1'!A24</f>
        <v>CAT. B - F8</v>
      </c>
      <c r="B25" s="189" t="str">
        <f>'t1'!B24</f>
        <v>0CBF08</v>
      </c>
      <c r="C25" s="349">
        <f>'t1'!K24</f>
        <v>0</v>
      </c>
      <c r="D25" s="349">
        <f>'t7'!W24</f>
        <v>0</v>
      </c>
      <c r="E25" s="350">
        <f>'t8'!AA24</f>
        <v>0</v>
      </c>
      <c r="F25" s="350">
        <f>'t9'!O24</f>
        <v>0</v>
      </c>
      <c r="G25" s="105" t="str">
        <f t="shared" si="0"/>
        <v>OK</v>
      </c>
      <c r="H25" s="350">
        <f>'t1'!L24</f>
        <v>0</v>
      </c>
      <c r="I25" s="350">
        <f>'t7'!X24</f>
        <v>0</v>
      </c>
      <c r="J25" s="350">
        <f>'t8'!AB24</f>
        <v>0</v>
      </c>
      <c r="K25" s="349">
        <f>'t9'!P24</f>
        <v>0</v>
      </c>
      <c r="L25" s="105" t="str">
        <f t="shared" si="1"/>
        <v>OK</v>
      </c>
    </row>
    <row r="26" spans="1:12" ht="12.75" customHeight="1">
      <c r="A26" s="141" t="str">
        <f>'t1'!A25</f>
        <v>CAT. B - F7</v>
      </c>
      <c r="B26" s="189" t="str">
        <f>'t1'!B25</f>
        <v>0CBF07</v>
      </c>
      <c r="C26" s="349">
        <f>'t1'!K25</f>
        <v>0</v>
      </c>
      <c r="D26" s="349">
        <f>'t7'!W25</f>
        <v>0</v>
      </c>
      <c r="E26" s="350">
        <f>'t8'!AA25</f>
        <v>0</v>
      </c>
      <c r="F26" s="350">
        <f>'t9'!O25</f>
        <v>0</v>
      </c>
      <c r="G26" s="105" t="str">
        <f t="shared" si="0"/>
        <v>OK</v>
      </c>
      <c r="H26" s="350">
        <f>'t1'!L25</f>
        <v>0</v>
      </c>
      <c r="I26" s="350">
        <f>'t7'!X25</f>
        <v>0</v>
      </c>
      <c r="J26" s="350">
        <f>'t8'!AB25</f>
        <v>0</v>
      </c>
      <c r="K26" s="349">
        <f>'t9'!P25</f>
        <v>0</v>
      </c>
      <c r="L26" s="105" t="str">
        <f t="shared" si="1"/>
        <v>OK</v>
      </c>
    </row>
    <row r="27" spans="1:12" ht="12.75" customHeight="1">
      <c r="A27" s="141" t="str">
        <f>'t1'!A26</f>
        <v>CAT. B - F6</v>
      </c>
      <c r="B27" s="189" t="str">
        <f>'t1'!B26</f>
        <v>0CBF06</v>
      </c>
      <c r="C27" s="349">
        <f>'t1'!K26</f>
        <v>0</v>
      </c>
      <c r="D27" s="349">
        <f>'t7'!W26</f>
        <v>0</v>
      </c>
      <c r="E27" s="350">
        <f>'t8'!AA26</f>
        <v>0</v>
      </c>
      <c r="F27" s="350">
        <f>'t9'!O26</f>
        <v>0</v>
      </c>
      <c r="G27" s="105" t="str">
        <f t="shared" si="0"/>
        <v>OK</v>
      </c>
      <c r="H27" s="350">
        <f>'t1'!L26</f>
        <v>0</v>
      </c>
      <c r="I27" s="350">
        <f>'t7'!X26</f>
        <v>0</v>
      </c>
      <c r="J27" s="350">
        <f>'t8'!AB26</f>
        <v>0</v>
      </c>
      <c r="K27" s="349">
        <f>'t9'!P26</f>
        <v>0</v>
      </c>
      <c r="L27" s="105" t="str">
        <f t="shared" si="1"/>
        <v>OK</v>
      </c>
    </row>
    <row r="28" spans="1:12" ht="12.75" customHeight="1">
      <c r="A28" s="141" t="str">
        <f>'t1'!A27</f>
        <v>CAT. B - F5</v>
      </c>
      <c r="B28" s="189" t="str">
        <f>'t1'!B27</f>
        <v>0CBF05</v>
      </c>
      <c r="C28" s="349">
        <f>'t1'!K27</f>
        <v>0</v>
      </c>
      <c r="D28" s="349">
        <f>'t7'!W27</f>
        <v>0</v>
      </c>
      <c r="E28" s="350">
        <f>'t8'!AA27</f>
        <v>0</v>
      </c>
      <c r="F28" s="350">
        <f>'t9'!O27</f>
        <v>0</v>
      </c>
      <c r="G28" s="105" t="str">
        <f t="shared" si="0"/>
        <v>OK</v>
      </c>
      <c r="H28" s="350">
        <f>'t1'!L27</f>
        <v>0</v>
      </c>
      <c r="I28" s="350">
        <f>'t7'!X27</f>
        <v>0</v>
      </c>
      <c r="J28" s="350">
        <f>'t8'!AB27</f>
        <v>0</v>
      </c>
      <c r="K28" s="349">
        <f>'t9'!P27</f>
        <v>0</v>
      </c>
      <c r="L28" s="105" t="str">
        <f t="shared" si="1"/>
        <v>OK</v>
      </c>
    </row>
    <row r="29" spans="1:12" ht="12.75" customHeight="1">
      <c r="A29" s="141" t="str">
        <f>'t1'!A28</f>
        <v>CAT. B - F4</v>
      </c>
      <c r="B29" s="189" t="str">
        <f>'t1'!B28</f>
        <v>0CBF04</v>
      </c>
      <c r="C29" s="349">
        <f>'t1'!K28</f>
        <v>0</v>
      </c>
      <c r="D29" s="349">
        <f>'t7'!W28</f>
        <v>0</v>
      </c>
      <c r="E29" s="350">
        <f>'t8'!AA28</f>
        <v>0</v>
      </c>
      <c r="F29" s="350">
        <f>'t9'!O28</f>
        <v>0</v>
      </c>
      <c r="G29" s="105" t="str">
        <f t="shared" si="0"/>
        <v>OK</v>
      </c>
      <c r="H29" s="350">
        <f>'t1'!L28</f>
        <v>0</v>
      </c>
      <c r="I29" s="350">
        <f>'t7'!X28</f>
        <v>0</v>
      </c>
      <c r="J29" s="350">
        <f>'t8'!AB28</f>
        <v>0</v>
      </c>
      <c r="K29" s="349">
        <f>'t9'!P28</f>
        <v>0</v>
      </c>
      <c r="L29" s="105" t="str">
        <f t="shared" si="1"/>
        <v>OK</v>
      </c>
    </row>
    <row r="30" spans="1:12" ht="12.75" customHeight="1">
      <c r="A30" s="141" t="str">
        <f>'t1'!A29</f>
        <v>CAT. B - F3</v>
      </c>
      <c r="B30" s="189" t="str">
        <f>'t1'!B29</f>
        <v>0CBF03</v>
      </c>
      <c r="C30" s="349">
        <f>'t1'!K29</f>
        <v>0</v>
      </c>
      <c r="D30" s="349">
        <f>'t7'!W29</f>
        <v>0</v>
      </c>
      <c r="E30" s="350">
        <f>'t8'!AA29</f>
        <v>0</v>
      </c>
      <c r="F30" s="350">
        <f>'t9'!O29</f>
        <v>0</v>
      </c>
      <c r="G30" s="105" t="str">
        <f t="shared" si="0"/>
        <v>OK</v>
      </c>
      <c r="H30" s="350">
        <f>'t1'!L29</f>
        <v>0</v>
      </c>
      <c r="I30" s="350">
        <f>'t7'!X29</f>
        <v>0</v>
      </c>
      <c r="J30" s="350">
        <f>'t8'!AB29</f>
        <v>0</v>
      </c>
      <c r="K30" s="349">
        <f>'t9'!P29</f>
        <v>0</v>
      </c>
      <c r="L30" s="105" t="str">
        <f t="shared" si="1"/>
        <v>OK</v>
      </c>
    </row>
    <row r="31" spans="1:12" ht="12.75" customHeight="1">
      <c r="A31" s="141" t="str">
        <f>'t1'!A30</f>
        <v>CAT. B - F2</v>
      </c>
      <c r="B31" s="189" t="str">
        <f>'t1'!B30</f>
        <v>0CBF02</v>
      </c>
      <c r="C31" s="349">
        <f>'t1'!K30</f>
        <v>0</v>
      </c>
      <c r="D31" s="349">
        <f>'t7'!W30</f>
        <v>0</v>
      </c>
      <c r="E31" s="350">
        <f>'t8'!AA30</f>
        <v>0</v>
      </c>
      <c r="F31" s="350">
        <f>'t9'!O30</f>
        <v>0</v>
      </c>
      <c r="G31" s="105" t="str">
        <f t="shared" si="0"/>
        <v>OK</v>
      </c>
      <c r="H31" s="350">
        <f>'t1'!L30</f>
        <v>0</v>
      </c>
      <c r="I31" s="350">
        <f>'t7'!X30</f>
        <v>0</v>
      </c>
      <c r="J31" s="350">
        <f>'t8'!AB30</f>
        <v>0</v>
      </c>
      <c r="K31" s="349">
        <f>'t9'!P30</f>
        <v>0</v>
      </c>
      <c r="L31" s="105" t="str">
        <f t="shared" si="1"/>
        <v>OK</v>
      </c>
    </row>
    <row r="32" spans="1:12" ht="12.75" customHeight="1">
      <c r="A32" s="141" t="str">
        <f>'t1'!A31</f>
        <v>CAT. B - F1</v>
      </c>
      <c r="B32" s="189" t="str">
        <f>'t1'!B31</f>
        <v>0CBF01</v>
      </c>
      <c r="C32" s="349">
        <f>'t1'!K31</f>
        <v>0</v>
      </c>
      <c r="D32" s="349">
        <f>'t7'!W31</f>
        <v>0</v>
      </c>
      <c r="E32" s="350">
        <f>'t8'!AA31</f>
        <v>0</v>
      </c>
      <c r="F32" s="350">
        <f>'t9'!O31</f>
        <v>0</v>
      </c>
      <c r="G32" s="105" t="str">
        <f t="shared" si="0"/>
        <v>OK</v>
      </c>
      <c r="H32" s="350">
        <f>'t1'!L31</f>
        <v>0</v>
      </c>
      <c r="I32" s="350">
        <f>'t7'!X31</f>
        <v>0</v>
      </c>
      <c r="J32" s="350">
        <f>'t8'!AB31</f>
        <v>0</v>
      </c>
      <c r="K32" s="349">
        <f>'t9'!P31</f>
        <v>0</v>
      </c>
      <c r="L32" s="105" t="str">
        <f t="shared" si="1"/>
        <v>OK</v>
      </c>
    </row>
    <row r="33" spans="1:12" ht="15.75" customHeight="1">
      <c r="A33" s="141" t="str">
        <f>'t1'!A32</f>
        <v>TOTALE</v>
      </c>
      <c r="B33" s="179"/>
      <c r="C33" s="350">
        <f>SUM(C7:C32)</f>
        <v>0</v>
      </c>
      <c r="D33" s="350">
        <f>SUM(D7:D32)</f>
        <v>0</v>
      </c>
      <c r="E33" s="350">
        <f>SUM(E7:E32)</f>
        <v>0</v>
      </c>
      <c r="F33" s="350">
        <f>SUM(F7:F32)</f>
        <v>0</v>
      </c>
      <c r="G33" s="105" t="str">
        <f>IF(COUNTIF(C33:F33,C33)=4,"OK","ERRORE")</f>
        <v>OK</v>
      </c>
      <c r="H33" s="350">
        <f>SUM(H7:H32)</f>
        <v>0</v>
      </c>
      <c r="I33" s="350">
        <f>SUM(I7:I32)</f>
        <v>0</v>
      </c>
      <c r="J33" s="350">
        <f>SUM(J7:J32)</f>
        <v>0</v>
      </c>
      <c r="K33" s="350">
        <f>SUM(K7:K32)</f>
        <v>0</v>
      </c>
      <c r="L33" s="105" t="str">
        <f>IF(COUNTIF(H33:K33,H33)=4,"OK","ERRORE")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codeName="Foglio24">
    <tabColor indexed="10"/>
  </sheetPr>
  <dimension ref="A1:AB34"/>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7" sqref="A7"/>
    </sheetView>
  </sheetViews>
  <sheetFormatPr defaultColWidth="9.33203125" defaultRowHeight="10.5"/>
  <cols>
    <col min="1" max="1" width="37.3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1328" t="str">
        <f>'t1'!A1</f>
        <v>PRESIDENZA DEL CONSIGLIO DEI MINISTRI - anno 2019</v>
      </c>
      <c r="B1" s="1328"/>
      <c r="C1" s="1328"/>
      <c r="D1" s="1328"/>
      <c r="E1" s="1328"/>
      <c r="F1" s="1328"/>
      <c r="G1" s="1328"/>
      <c r="H1" s="1328"/>
      <c r="I1" s="1328"/>
      <c r="J1" s="1328"/>
      <c r="K1" s="1328"/>
      <c r="L1" s="1328"/>
      <c r="M1" s="1328"/>
      <c r="N1" s="1328"/>
      <c r="O1" s="1328"/>
      <c r="P1" s="1328"/>
      <c r="Q1" s="1328"/>
      <c r="R1" s="1328"/>
      <c r="S1" s="1328"/>
      <c r="T1" s="1328"/>
      <c r="U1" s="1328"/>
      <c r="V1" s="1328"/>
      <c r="W1" s="1328"/>
      <c r="X1" s="1328"/>
      <c r="Y1" s="1328"/>
      <c r="Z1" s="5"/>
      <c r="AA1" s="5"/>
      <c r="AB1" s="725"/>
    </row>
    <row r="2" spans="1:28" ht="36" customHeight="1">
      <c r="A2" s="1425" t="s">
        <v>646</v>
      </c>
      <c r="B2" s="1425"/>
      <c r="C2" s="1425"/>
      <c r="D2" s="1425"/>
      <c r="E2" s="1425"/>
      <c r="F2" s="1425"/>
      <c r="G2" s="1425"/>
      <c r="H2" s="1425"/>
      <c r="I2" s="1425"/>
      <c r="J2" s="1425"/>
      <c r="K2" s="1425"/>
      <c r="L2" s="1425"/>
      <c r="M2" s="1425"/>
      <c r="N2" s="813"/>
      <c r="O2" s="499"/>
      <c r="P2" s="499"/>
      <c r="Q2" s="499"/>
      <c r="R2" s="499"/>
      <c r="S2" s="499"/>
      <c r="T2" s="499"/>
      <c r="U2" s="499"/>
      <c r="V2" s="499"/>
      <c r="W2" s="499"/>
      <c r="X2" s="499"/>
      <c r="Y2" s="499"/>
      <c r="Z2" s="499"/>
      <c r="AA2" s="813"/>
      <c r="AB2" s="499"/>
    </row>
    <row r="3" spans="1:28" ht="18.75" customHeight="1">
      <c r="A3" s="199"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26" t="s">
        <v>230</v>
      </c>
      <c r="C4" s="5"/>
      <c r="D4" s="5"/>
      <c r="E4" s="5"/>
      <c r="F4" s="5"/>
      <c r="G4" s="5"/>
      <c r="H4" s="5"/>
      <c r="I4" s="5"/>
      <c r="J4" s="5"/>
      <c r="K4" s="5"/>
      <c r="L4" s="5"/>
      <c r="M4" s="5"/>
      <c r="N4" s="5"/>
      <c r="O4" s="5"/>
      <c r="P4" s="5"/>
      <c r="Q4" s="5"/>
      <c r="R4" s="5"/>
      <c r="S4" s="5"/>
      <c r="T4" s="5"/>
      <c r="U4" s="5"/>
      <c r="V4" s="5"/>
      <c r="W4" s="5"/>
      <c r="X4" s="5"/>
      <c r="Y4" s="5"/>
      <c r="Z4" s="5"/>
      <c r="AA4" s="5"/>
      <c r="AB4" s="5"/>
    </row>
    <row r="5" spans="1:28" ht="12.75">
      <c r="A5" s="183"/>
      <c r="B5" s="180"/>
      <c r="C5" s="1422" t="s">
        <v>260</v>
      </c>
      <c r="D5" s="1423"/>
      <c r="E5" s="1423"/>
      <c r="F5" s="1423"/>
      <c r="G5" s="1423"/>
      <c r="H5" s="1423"/>
      <c r="I5" s="1423"/>
      <c r="J5" s="1423"/>
      <c r="K5" s="1423"/>
      <c r="L5" s="1423"/>
      <c r="M5" s="1423"/>
      <c r="N5" s="1423"/>
      <c r="O5" s="1423"/>
      <c r="P5" s="1422" t="s">
        <v>261</v>
      </c>
      <c r="Q5" s="1423"/>
      <c r="R5" s="1423"/>
      <c r="S5" s="1423"/>
      <c r="T5" s="1423"/>
      <c r="U5" s="1423"/>
      <c r="V5" s="1423"/>
      <c r="W5" s="1423"/>
      <c r="X5" s="1423"/>
      <c r="Y5" s="1423"/>
      <c r="Z5" s="1423"/>
      <c r="AA5" s="1423"/>
      <c r="AB5" s="1424"/>
    </row>
    <row r="6" spans="1:28" s="198" customFormat="1" ht="64.5" customHeight="1">
      <c r="A6" s="187" t="s">
        <v>200</v>
      </c>
      <c r="B6" s="187" t="s">
        <v>199</v>
      </c>
      <c r="C6" s="187" t="str">
        <f>"Presenti 31.12."&amp;'t1'!L1&amp;" (Tab 1)"</f>
        <v>Presenti 31.12.2019 (Tab 1)</v>
      </c>
      <c r="D6" s="187" t="s">
        <v>213</v>
      </c>
      <c r="E6" s="187" t="s">
        <v>212</v>
      </c>
      <c r="F6" s="187" t="s">
        <v>321</v>
      </c>
      <c r="G6" s="187" t="s">
        <v>229</v>
      </c>
      <c r="H6" s="187" t="s">
        <v>214</v>
      </c>
      <c r="I6" s="187" t="s">
        <v>322</v>
      </c>
      <c r="J6" s="633" t="s">
        <v>814</v>
      </c>
      <c r="K6" s="633" t="s">
        <v>815</v>
      </c>
      <c r="L6" s="187" t="s">
        <v>231</v>
      </c>
      <c r="M6" s="187" t="s">
        <v>232</v>
      </c>
      <c r="N6" s="633" t="s">
        <v>638</v>
      </c>
      <c r="O6" s="633" t="s">
        <v>639</v>
      </c>
      <c r="P6" s="187" t="str">
        <f>"Presenti 31.12."&amp;'t1'!L1&amp;" (Tab 1)"</f>
        <v>Presenti 31.12.2019 (Tab 1)</v>
      </c>
      <c r="Q6" s="187" t="s">
        <v>213</v>
      </c>
      <c r="R6" s="187" t="s">
        <v>212</v>
      </c>
      <c r="S6" s="187" t="s">
        <v>321</v>
      </c>
      <c r="T6" s="187" t="s">
        <v>229</v>
      </c>
      <c r="U6" s="187" t="s">
        <v>214</v>
      </c>
      <c r="V6" s="187" t="s">
        <v>322</v>
      </c>
      <c r="W6" s="633" t="s">
        <v>814</v>
      </c>
      <c r="X6" s="633" t="s">
        <v>815</v>
      </c>
      <c r="Y6" s="187" t="s">
        <v>231</v>
      </c>
      <c r="Z6" s="187" t="s">
        <v>232</v>
      </c>
      <c r="AA6" s="633" t="s">
        <v>638</v>
      </c>
      <c r="AB6" s="633" t="s">
        <v>639</v>
      </c>
    </row>
    <row r="7" spans="1:28" s="196" customFormat="1" ht="21.75">
      <c r="A7" s="195"/>
      <c r="B7" s="195"/>
      <c r="C7" s="192" t="s">
        <v>201</v>
      </c>
      <c r="D7" s="192" t="s">
        <v>202</v>
      </c>
      <c r="E7" s="192" t="s">
        <v>203</v>
      </c>
      <c r="F7" s="192" t="s">
        <v>204</v>
      </c>
      <c r="G7" s="193" t="s">
        <v>205</v>
      </c>
      <c r="H7" s="193" t="s">
        <v>225</v>
      </c>
      <c r="I7" s="193" t="s">
        <v>207</v>
      </c>
      <c r="J7" s="193" t="s">
        <v>215</v>
      </c>
      <c r="K7" s="193" t="s">
        <v>216</v>
      </c>
      <c r="L7" s="193" t="s">
        <v>6</v>
      </c>
      <c r="M7" s="193" t="s">
        <v>7</v>
      </c>
      <c r="N7" s="193" t="s">
        <v>640</v>
      </c>
      <c r="O7" s="193" t="s">
        <v>8</v>
      </c>
      <c r="P7" s="192" t="s">
        <v>217</v>
      </c>
      <c r="Q7" s="192" t="s">
        <v>218</v>
      </c>
      <c r="R7" s="192" t="s">
        <v>219</v>
      </c>
      <c r="S7" s="192" t="s">
        <v>323</v>
      </c>
      <c r="T7" s="193" t="s">
        <v>220</v>
      </c>
      <c r="U7" s="193" t="s">
        <v>324</v>
      </c>
      <c r="V7" s="193" t="s">
        <v>325</v>
      </c>
      <c r="W7" s="193" t="s">
        <v>9</v>
      </c>
      <c r="X7" s="193" t="s">
        <v>326</v>
      </c>
      <c r="Y7" s="193" t="s">
        <v>10</v>
      </c>
      <c r="Z7" s="193" t="s">
        <v>11</v>
      </c>
      <c r="AA7" s="193" t="s">
        <v>641</v>
      </c>
      <c r="AB7" s="193" t="s">
        <v>12</v>
      </c>
    </row>
    <row r="8" spans="1:28" ht="12.75" customHeight="1">
      <c r="A8" s="141" t="str">
        <f>'t1'!A6</f>
        <v>CONSIGLIERE</v>
      </c>
      <c r="B8" s="189" t="str">
        <f>'t1'!B6</f>
        <v>0D0CON</v>
      </c>
      <c r="C8" s="349">
        <f>'t1'!K6</f>
        <v>0</v>
      </c>
      <c r="D8" s="349">
        <f>'t3'!M6</f>
        <v>0</v>
      </c>
      <c r="E8" s="350">
        <f>'t3'!O6</f>
        <v>0</v>
      </c>
      <c r="F8" s="350">
        <f>'t3'!Q6</f>
        <v>0</v>
      </c>
      <c r="G8" s="350">
        <f>'t3'!C6</f>
        <v>0</v>
      </c>
      <c r="H8" s="350">
        <f>'t3'!E6</f>
        <v>0</v>
      </c>
      <c r="I8" s="350">
        <f>'t3'!G6</f>
        <v>0</v>
      </c>
      <c r="J8" s="350">
        <f>'t3'!I6</f>
        <v>0</v>
      </c>
      <c r="K8" s="350">
        <f>'t3'!K6</f>
        <v>0</v>
      </c>
      <c r="L8" s="350">
        <f>C8+D8+E8+F8-G8-H8-I8-J8-K8</f>
        <v>0</v>
      </c>
      <c r="M8" s="350">
        <f>'t10'!AU6</f>
        <v>0</v>
      </c>
      <c r="N8" s="350" t="str">
        <f>IF(C8&lt;(G8+H8+I8+J8+K8),"ERRORE","OK")</f>
        <v>OK</v>
      </c>
      <c r="O8" s="105" t="str">
        <f>IF(L8=M8,"OK","ERRORE")</f>
        <v>OK</v>
      </c>
      <c r="P8" s="349">
        <f>'t1'!L6</f>
        <v>0</v>
      </c>
      <c r="Q8" s="349">
        <f>'t3'!N6</f>
        <v>0</v>
      </c>
      <c r="R8" s="350">
        <f>'t3'!P6</f>
        <v>0</v>
      </c>
      <c r="S8" s="350">
        <f>'t3'!R6</f>
        <v>0</v>
      </c>
      <c r="T8" s="350">
        <f>'t3'!D6</f>
        <v>0</v>
      </c>
      <c r="U8" s="350">
        <f>'t3'!F6</f>
        <v>0</v>
      </c>
      <c r="V8" s="350">
        <f>'t3'!H6</f>
        <v>0</v>
      </c>
      <c r="W8" s="350">
        <f>'t3'!J6</f>
        <v>0</v>
      </c>
      <c r="X8" s="350">
        <f>'t3'!L6</f>
        <v>0</v>
      </c>
      <c r="Y8" s="350">
        <f aca="true" t="shared" si="0" ref="Y8:Y33">P8+Q8+R8+S8-T8-U8-V8-W8-X8</f>
        <v>0</v>
      </c>
      <c r="Z8" s="350">
        <f>'t10'!AV6</f>
        <v>0</v>
      </c>
      <c r="AA8" s="350" t="str">
        <f>IF(P8&lt;(T8+U8+V8+W8+X8),"ERRORE","OK")</f>
        <v>OK</v>
      </c>
      <c r="AB8" s="194" t="str">
        <f>IF(Y8=Z8,"OK","ERRORE")</f>
        <v>OK</v>
      </c>
    </row>
    <row r="9" spans="1:28" ht="12.75" customHeight="1">
      <c r="A9" s="141" t="str">
        <f>'t1'!A7</f>
        <v>DIRIGENTE I FASCIA</v>
      </c>
      <c r="B9" s="189" t="str">
        <f>'t1'!B7</f>
        <v>0D0077</v>
      </c>
      <c r="C9" s="349">
        <f>'t1'!K7</f>
        <v>0</v>
      </c>
      <c r="D9" s="349">
        <f>'t3'!M7</f>
        <v>0</v>
      </c>
      <c r="E9" s="350">
        <f>'t3'!O7</f>
        <v>0</v>
      </c>
      <c r="F9" s="350">
        <f>'t3'!Q7</f>
        <v>0</v>
      </c>
      <c r="G9" s="350">
        <f>'t3'!C7</f>
        <v>0</v>
      </c>
      <c r="H9" s="350">
        <f>'t3'!E7</f>
        <v>0</v>
      </c>
      <c r="I9" s="350">
        <f>'t3'!G7</f>
        <v>0</v>
      </c>
      <c r="J9" s="350">
        <f>'t3'!I7</f>
        <v>0</v>
      </c>
      <c r="K9" s="350">
        <f>'t3'!K7</f>
        <v>0</v>
      </c>
      <c r="L9" s="350">
        <f aca="true" t="shared" si="1" ref="L9:L33">C9+D9+E9+F9-G9-H9-I9-J9-K9</f>
        <v>0</v>
      </c>
      <c r="M9" s="350">
        <f>'t10'!AU7</f>
        <v>0</v>
      </c>
      <c r="N9" s="350" t="str">
        <f aca="true" t="shared" si="2" ref="N9:N34">IF(C9&lt;(G9+H9+I9+J9+K9),"ERRORE","OK")</f>
        <v>OK</v>
      </c>
      <c r="O9" s="105" t="str">
        <f aca="true" t="shared" si="3" ref="O9:O34">IF(L9=M9,"OK","ERRORE")</f>
        <v>OK</v>
      </c>
      <c r="P9" s="349">
        <f>'t1'!L7</f>
        <v>0</v>
      </c>
      <c r="Q9" s="349">
        <f>'t3'!N7</f>
        <v>0</v>
      </c>
      <c r="R9" s="350">
        <f>'t3'!P7</f>
        <v>0</v>
      </c>
      <c r="S9" s="350">
        <f>'t3'!R7</f>
        <v>0</v>
      </c>
      <c r="T9" s="350">
        <f>'t3'!D7</f>
        <v>0</v>
      </c>
      <c r="U9" s="350">
        <f>'t3'!F7</f>
        <v>0</v>
      </c>
      <c r="V9" s="350">
        <f>'t3'!H7</f>
        <v>0</v>
      </c>
      <c r="W9" s="350">
        <f>'t3'!J7</f>
        <v>0</v>
      </c>
      <c r="X9" s="350">
        <f>'t3'!L7</f>
        <v>0</v>
      </c>
      <c r="Y9" s="350">
        <f t="shared" si="0"/>
        <v>0</v>
      </c>
      <c r="Z9" s="350">
        <f>'t10'!AV7</f>
        <v>0</v>
      </c>
      <c r="AA9" s="350" t="str">
        <f aca="true" t="shared" si="4" ref="AA9:AA34">IF(P9&lt;(T9+U9+V9+W9+X9),"ERRORE","OK")</f>
        <v>OK</v>
      </c>
      <c r="AB9" s="194" t="str">
        <f aca="true" t="shared" si="5" ref="AB9:AB34">IF(Y9=Z9,"OK","ERRORE")</f>
        <v>OK</v>
      </c>
    </row>
    <row r="10" spans="1:28" ht="12.75" customHeight="1">
      <c r="A10" s="141" t="str">
        <f>'t1'!A8</f>
        <v>DIRIGENTE I FASCIA A TEMPO DETERM.</v>
      </c>
      <c r="B10" s="189" t="str">
        <f>'t1'!B8</f>
        <v>0D0078</v>
      </c>
      <c r="C10" s="349">
        <f>'t1'!K8</f>
        <v>0</v>
      </c>
      <c r="D10" s="349">
        <f>'t3'!M8</f>
        <v>0</v>
      </c>
      <c r="E10" s="350">
        <f>'t3'!O8</f>
        <v>0</v>
      </c>
      <c r="F10" s="350">
        <f>'t3'!Q8</f>
        <v>0</v>
      </c>
      <c r="G10" s="350">
        <f>'t3'!C8</f>
        <v>0</v>
      </c>
      <c r="H10" s="350">
        <f>'t3'!E8</f>
        <v>0</v>
      </c>
      <c r="I10" s="350">
        <f>'t3'!G8</f>
        <v>0</v>
      </c>
      <c r="J10" s="350">
        <f>'t3'!I8</f>
        <v>0</v>
      </c>
      <c r="K10" s="350">
        <f>'t3'!K8</f>
        <v>0</v>
      </c>
      <c r="L10" s="350">
        <f t="shared" si="1"/>
        <v>0</v>
      </c>
      <c r="M10" s="350">
        <f>'t10'!AU8</f>
        <v>0</v>
      </c>
      <c r="N10" s="350" t="str">
        <f t="shared" si="2"/>
        <v>OK</v>
      </c>
      <c r="O10" s="105" t="str">
        <f t="shared" si="3"/>
        <v>OK</v>
      </c>
      <c r="P10" s="349">
        <f>'t1'!L8</f>
        <v>0</v>
      </c>
      <c r="Q10" s="349">
        <f>'t3'!N8</f>
        <v>0</v>
      </c>
      <c r="R10" s="350">
        <f>'t3'!P8</f>
        <v>0</v>
      </c>
      <c r="S10" s="350">
        <f>'t3'!R8</f>
        <v>0</v>
      </c>
      <c r="T10" s="350">
        <f>'t3'!D8</f>
        <v>0</v>
      </c>
      <c r="U10" s="350">
        <f>'t3'!F8</f>
        <v>0</v>
      </c>
      <c r="V10" s="350">
        <f>'t3'!H8</f>
        <v>0</v>
      </c>
      <c r="W10" s="350">
        <f>'t3'!J8</f>
        <v>0</v>
      </c>
      <c r="X10" s="350">
        <f>'t3'!L8</f>
        <v>0</v>
      </c>
      <c r="Y10" s="350">
        <f t="shared" si="0"/>
        <v>0</v>
      </c>
      <c r="Z10" s="350">
        <f>'t10'!AV8</f>
        <v>0</v>
      </c>
      <c r="AA10" s="350" t="str">
        <f t="shared" si="4"/>
        <v>OK</v>
      </c>
      <c r="AB10" s="194" t="str">
        <f t="shared" si="5"/>
        <v>OK</v>
      </c>
    </row>
    <row r="11" spans="1:28" ht="12.75" customHeight="1">
      <c r="A11" s="141" t="str">
        <f>'t1'!A9</f>
        <v>REFERENDARIO</v>
      </c>
      <c r="B11" s="189" t="str">
        <f>'t1'!B9</f>
        <v>0D0376</v>
      </c>
      <c r="C11" s="349">
        <f>'t1'!K9</f>
        <v>0</v>
      </c>
      <c r="D11" s="349">
        <f>'t3'!M9</f>
        <v>0</v>
      </c>
      <c r="E11" s="350">
        <f>'t3'!O9</f>
        <v>0</v>
      </c>
      <c r="F11" s="350">
        <f>'t3'!Q9</f>
        <v>0</v>
      </c>
      <c r="G11" s="350">
        <f>'t3'!C9</f>
        <v>0</v>
      </c>
      <c r="H11" s="350">
        <f>'t3'!E9</f>
        <v>0</v>
      </c>
      <c r="I11" s="350">
        <f>'t3'!G9</f>
        <v>0</v>
      </c>
      <c r="J11" s="350">
        <f>'t3'!I9</f>
        <v>0</v>
      </c>
      <c r="K11" s="350">
        <f>'t3'!K9</f>
        <v>0</v>
      </c>
      <c r="L11" s="350">
        <f t="shared" si="1"/>
        <v>0</v>
      </c>
      <c r="M11" s="350">
        <f>'t10'!AU9</f>
        <v>0</v>
      </c>
      <c r="N11" s="350" t="str">
        <f t="shared" si="2"/>
        <v>OK</v>
      </c>
      <c r="O11" s="105" t="str">
        <f t="shared" si="3"/>
        <v>OK</v>
      </c>
      <c r="P11" s="349">
        <f>'t1'!L9</f>
        <v>0</v>
      </c>
      <c r="Q11" s="349">
        <f>'t3'!N9</f>
        <v>0</v>
      </c>
      <c r="R11" s="350">
        <f>'t3'!P9</f>
        <v>0</v>
      </c>
      <c r="S11" s="350">
        <f>'t3'!R9</f>
        <v>0</v>
      </c>
      <c r="T11" s="350">
        <f>'t3'!D9</f>
        <v>0</v>
      </c>
      <c r="U11" s="350">
        <f>'t3'!F9</f>
        <v>0</v>
      </c>
      <c r="V11" s="350">
        <f>'t3'!H9</f>
        <v>0</v>
      </c>
      <c r="W11" s="350">
        <f>'t3'!J9</f>
        <v>0</v>
      </c>
      <c r="X11" s="350">
        <f>'t3'!L9</f>
        <v>0</v>
      </c>
      <c r="Y11" s="350">
        <f t="shared" si="0"/>
        <v>0</v>
      </c>
      <c r="Z11" s="350">
        <f>'t10'!AV9</f>
        <v>0</v>
      </c>
      <c r="AA11" s="350" t="str">
        <f t="shared" si="4"/>
        <v>OK</v>
      </c>
      <c r="AB11" s="194" t="str">
        <f t="shared" si="5"/>
        <v>OK</v>
      </c>
    </row>
    <row r="12" spans="1:28" ht="12.75" customHeight="1">
      <c r="A12" s="141" t="str">
        <f>'t1'!A10</f>
        <v>DIRIGENTE II FASCIA</v>
      </c>
      <c r="B12" s="189" t="str">
        <f>'t1'!B10</f>
        <v>0D0079</v>
      </c>
      <c r="C12" s="349">
        <f>'t1'!K10</f>
        <v>0</v>
      </c>
      <c r="D12" s="349">
        <f>'t3'!M10</f>
        <v>0</v>
      </c>
      <c r="E12" s="350">
        <f>'t3'!O10</f>
        <v>0</v>
      </c>
      <c r="F12" s="350">
        <f>'t3'!Q10</f>
        <v>0</v>
      </c>
      <c r="G12" s="350">
        <f>'t3'!C10</f>
        <v>0</v>
      </c>
      <c r="H12" s="350">
        <f>'t3'!E10</f>
        <v>0</v>
      </c>
      <c r="I12" s="350">
        <f>'t3'!G10</f>
        <v>0</v>
      </c>
      <c r="J12" s="350">
        <f>'t3'!I10</f>
        <v>0</v>
      </c>
      <c r="K12" s="350">
        <f>'t3'!K10</f>
        <v>0</v>
      </c>
      <c r="L12" s="350">
        <f t="shared" si="1"/>
        <v>0</v>
      </c>
      <c r="M12" s="350">
        <f>'t10'!AU10</f>
        <v>0</v>
      </c>
      <c r="N12" s="350" t="str">
        <f t="shared" si="2"/>
        <v>OK</v>
      </c>
      <c r="O12" s="105" t="str">
        <f t="shared" si="3"/>
        <v>OK</v>
      </c>
      <c r="P12" s="349">
        <f>'t1'!L10</f>
        <v>0</v>
      </c>
      <c r="Q12" s="349">
        <f>'t3'!N10</f>
        <v>0</v>
      </c>
      <c r="R12" s="350">
        <f>'t3'!P10</f>
        <v>0</v>
      </c>
      <c r="S12" s="350">
        <f>'t3'!R10</f>
        <v>0</v>
      </c>
      <c r="T12" s="350">
        <f>'t3'!D10</f>
        <v>0</v>
      </c>
      <c r="U12" s="350">
        <f>'t3'!F10</f>
        <v>0</v>
      </c>
      <c r="V12" s="350">
        <f>'t3'!H10</f>
        <v>0</v>
      </c>
      <c r="W12" s="350">
        <f>'t3'!J10</f>
        <v>0</v>
      </c>
      <c r="X12" s="350">
        <f>'t3'!L10</f>
        <v>0</v>
      </c>
      <c r="Y12" s="350">
        <f t="shared" si="0"/>
        <v>0</v>
      </c>
      <c r="Z12" s="350">
        <f>'t10'!AV10</f>
        <v>0</v>
      </c>
      <c r="AA12" s="350" t="str">
        <f t="shared" si="4"/>
        <v>OK</v>
      </c>
      <c r="AB12" s="194" t="str">
        <f t="shared" si="5"/>
        <v>OK</v>
      </c>
    </row>
    <row r="13" spans="1:28" ht="12.75" customHeight="1">
      <c r="A13" s="141" t="str">
        <f>'t1'!A11</f>
        <v>DIRIGENTE II FASCIA A TEMPO DETERM.</v>
      </c>
      <c r="B13" s="189" t="str">
        <f>'t1'!B11</f>
        <v>0D0080</v>
      </c>
      <c r="C13" s="349">
        <f>'t1'!K11</f>
        <v>0</v>
      </c>
      <c r="D13" s="349">
        <f>'t3'!M11</f>
        <v>0</v>
      </c>
      <c r="E13" s="350">
        <f>'t3'!O11</f>
        <v>0</v>
      </c>
      <c r="F13" s="350">
        <f>'t3'!Q11</f>
        <v>0</v>
      </c>
      <c r="G13" s="350">
        <f>'t3'!C11</f>
        <v>0</v>
      </c>
      <c r="H13" s="350">
        <f>'t3'!E11</f>
        <v>0</v>
      </c>
      <c r="I13" s="350">
        <f>'t3'!G11</f>
        <v>0</v>
      </c>
      <c r="J13" s="350">
        <f>'t3'!I11</f>
        <v>0</v>
      </c>
      <c r="K13" s="350">
        <f>'t3'!K11</f>
        <v>0</v>
      </c>
      <c r="L13" s="350">
        <f t="shared" si="1"/>
        <v>0</v>
      </c>
      <c r="M13" s="350">
        <f>'t10'!AU11</f>
        <v>0</v>
      </c>
      <c r="N13" s="350" t="str">
        <f t="shared" si="2"/>
        <v>OK</v>
      </c>
      <c r="O13" s="105" t="str">
        <f t="shared" si="3"/>
        <v>OK</v>
      </c>
      <c r="P13" s="349">
        <f>'t1'!L11</f>
        <v>0</v>
      </c>
      <c r="Q13" s="349">
        <f>'t3'!N11</f>
        <v>0</v>
      </c>
      <c r="R13" s="350">
        <f>'t3'!P11</f>
        <v>0</v>
      </c>
      <c r="S13" s="350">
        <f>'t3'!R11</f>
        <v>0</v>
      </c>
      <c r="T13" s="350">
        <f>'t3'!D11</f>
        <v>0</v>
      </c>
      <c r="U13" s="350">
        <f>'t3'!F11</f>
        <v>0</v>
      </c>
      <c r="V13" s="350">
        <f>'t3'!H11</f>
        <v>0</v>
      </c>
      <c r="W13" s="350">
        <f>'t3'!J11</f>
        <v>0</v>
      </c>
      <c r="X13" s="350">
        <f>'t3'!L11</f>
        <v>0</v>
      </c>
      <c r="Y13" s="350">
        <f t="shared" si="0"/>
        <v>0</v>
      </c>
      <c r="Z13" s="350">
        <f>'t10'!AV11</f>
        <v>0</v>
      </c>
      <c r="AA13" s="350" t="str">
        <f t="shared" si="4"/>
        <v>OK</v>
      </c>
      <c r="AB13" s="194" t="str">
        <f t="shared" si="5"/>
        <v>OK</v>
      </c>
    </row>
    <row r="14" spans="1:28" ht="12.75" customHeight="1">
      <c r="A14" s="141" t="str">
        <f>'t1'!A12</f>
        <v>ISPETTORE GENERALE R.E.</v>
      </c>
      <c r="B14" s="189" t="str">
        <f>'t1'!B12</f>
        <v>0E0083</v>
      </c>
      <c r="C14" s="349">
        <f>'t1'!K12</f>
        <v>0</v>
      </c>
      <c r="D14" s="349">
        <f>'t3'!M12</f>
        <v>0</v>
      </c>
      <c r="E14" s="350">
        <f>'t3'!O12</f>
        <v>0</v>
      </c>
      <c r="F14" s="350">
        <f>'t3'!Q12</f>
        <v>0</v>
      </c>
      <c r="G14" s="350">
        <f>'t3'!C12</f>
        <v>0</v>
      </c>
      <c r="H14" s="350">
        <f>'t3'!E12</f>
        <v>0</v>
      </c>
      <c r="I14" s="350">
        <f>'t3'!G12</f>
        <v>0</v>
      </c>
      <c r="J14" s="350">
        <f>'t3'!I12</f>
        <v>0</v>
      </c>
      <c r="K14" s="350">
        <f>'t3'!K12</f>
        <v>0</v>
      </c>
      <c r="L14" s="350">
        <f t="shared" si="1"/>
        <v>0</v>
      </c>
      <c r="M14" s="350">
        <f>'t10'!AU12</f>
        <v>0</v>
      </c>
      <c r="N14" s="350" t="str">
        <f t="shared" si="2"/>
        <v>OK</v>
      </c>
      <c r="O14" s="105" t="str">
        <f t="shared" si="3"/>
        <v>OK</v>
      </c>
      <c r="P14" s="349">
        <f>'t1'!L12</f>
        <v>0</v>
      </c>
      <c r="Q14" s="349">
        <f>'t3'!N12</f>
        <v>0</v>
      </c>
      <c r="R14" s="350">
        <f>'t3'!P12</f>
        <v>0</v>
      </c>
      <c r="S14" s="350">
        <f>'t3'!R12</f>
        <v>0</v>
      </c>
      <c r="T14" s="350">
        <f>'t3'!D12</f>
        <v>0</v>
      </c>
      <c r="U14" s="350">
        <f>'t3'!F12</f>
        <v>0</v>
      </c>
      <c r="V14" s="350">
        <f>'t3'!H12</f>
        <v>0</v>
      </c>
      <c r="W14" s="350">
        <f>'t3'!J12</f>
        <v>0</v>
      </c>
      <c r="X14" s="350">
        <f>'t3'!L12</f>
        <v>0</v>
      </c>
      <c r="Y14" s="350">
        <f t="shared" si="0"/>
        <v>0</v>
      </c>
      <c r="Z14" s="350">
        <f>'t10'!AV12</f>
        <v>0</v>
      </c>
      <c r="AA14" s="350" t="str">
        <f t="shared" si="4"/>
        <v>OK</v>
      </c>
      <c r="AB14" s="194" t="str">
        <f t="shared" si="5"/>
        <v>OK</v>
      </c>
    </row>
    <row r="15" spans="1:28" ht="12.75" customHeight="1">
      <c r="A15" s="141" t="str">
        <f>'t1'!A13</f>
        <v>DIRETTORE DIVISIONE R.E.</v>
      </c>
      <c r="B15" s="189" t="str">
        <f>'t1'!B13</f>
        <v>0E0076</v>
      </c>
      <c r="C15" s="349">
        <f>'t1'!K13</f>
        <v>0</v>
      </c>
      <c r="D15" s="349">
        <f>'t3'!M13</f>
        <v>0</v>
      </c>
      <c r="E15" s="350">
        <f>'t3'!O13</f>
        <v>0</v>
      </c>
      <c r="F15" s="350">
        <f>'t3'!Q13</f>
        <v>0</v>
      </c>
      <c r="G15" s="350">
        <f>'t3'!C13</f>
        <v>0</v>
      </c>
      <c r="H15" s="350">
        <f>'t3'!E13</f>
        <v>0</v>
      </c>
      <c r="I15" s="350">
        <f>'t3'!G13</f>
        <v>0</v>
      </c>
      <c r="J15" s="350">
        <f>'t3'!I13</f>
        <v>0</v>
      </c>
      <c r="K15" s="350">
        <f>'t3'!K13</f>
        <v>0</v>
      </c>
      <c r="L15" s="350">
        <f t="shared" si="1"/>
        <v>0</v>
      </c>
      <c r="M15" s="350">
        <f>'t10'!AU13</f>
        <v>0</v>
      </c>
      <c r="N15" s="350" t="str">
        <f t="shared" si="2"/>
        <v>OK</v>
      </c>
      <c r="O15" s="105" t="str">
        <f t="shared" si="3"/>
        <v>OK</v>
      </c>
      <c r="P15" s="349">
        <f>'t1'!L13</f>
        <v>0</v>
      </c>
      <c r="Q15" s="349">
        <f>'t3'!N13</f>
        <v>0</v>
      </c>
      <c r="R15" s="350">
        <f>'t3'!P13</f>
        <v>0</v>
      </c>
      <c r="S15" s="350">
        <f>'t3'!R13</f>
        <v>0</v>
      </c>
      <c r="T15" s="350">
        <f>'t3'!D13</f>
        <v>0</v>
      </c>
      <c r="U15" s="350">
        <f>'t3'!F13</f>
        <v>0</v>
      </c>
      <c r="V15" s="350">
        <f>'t3'!H13</f>
        <v>0</v>
      </c>
      <c r="W15" s="350">
        <f>'t3'!J13</f>
        <v>0</v>
      </c>
      <c r="X15" s="350">
        <f>'t3'!L13</f>
        <v>0</v>
      </c>
      <c r="Y15" s="350">
        <f t="shared" si="0"/>
        <v>0</v>
      </c>
      <c r="Z15" s="350">
        <f>'t10'!AV13</f>
        <v>0</v>
      </c>
      <c r="AA15" s="350" t="str">
        <f t="shared" si="4"/>
        <v>OK</v>
      </c>
      <c r="AB15" s="194" t="str">
        <f t="shared" si="5"/>
        <v>OK</v>
      </c>
    </row>
    <row r="16" spans="1:28" ht="12.75" customHeight="1">
      <c r="A16" s="141" t="str">
        <f>'t1'!A14</f>
        <v>CAT. A - F9</v>
      </c>
      <c r="B16" s="189" t="str">
        <f>'t1'!B14</f>
        <v>0CAF09</v>
      </c>
      <c r="C16" s="349">
        <f>'t1'!K14</f>
        <v>0</v>
      </c>
      <c r="D16" s="349">
        <f>'t3'!M14</f>
        <v>0</v>
      </c>
      <c r="E16" s="350">
        <f>'t3'!O14</f>
        <v>0</v>
      </c>
      <c r="F16" s="350">
        <f>'t3'!Q14</f>
        <v>0</v>
      </c>
      <c r="G16" s="350">
        <f>'t3'!C14</f>
        <v>0</v>
      </c>
      <c r="H16" s="350">
        <f>'t3'!E14</f>
        <v>0</v>
      </c>
      <c r="I16" s="350">
        <f>'t3'!G14</f>
        <v>0</v>
      </c>
      <c r="J16" s="350">
        <f>'t3'!I14</f>
        <v>0</v>
      </c>
      <c r="K16" s="350">
        <f>'t3'!K14</f>
        <v>0</v>
      </c>
      <c r="L16" s="350">
        <f t="shared" si="1"/>
        <v>0</v>
      </c>
      <c r="M16" s="350">
        <f>'t10'!AU14</f>
        <v>0</v>
      </c>
      <c r="N16" s="350" t="str">
        <f t="shared" si="2"/>
        <v>OK</v>
      </c>
      <c r="O16" s="105" t="str">
        <f t="shared" si="3"/>
        <v>OK</v>
      </c>
      <c r="P16" s="349">
        <f>'t1'!L14</f>
        <v>0</v>
      </c>
      <c r="Q16" s="349">
        <f>'t3'!N14</f>
        <v>0</v>
      </c>
      <c r="R16" s="350">
        <f>'t3'!P14</f>
        <v>0</v>
      </c>
      <c r="S16" s="350">
        <f>'t3'!R14</f>
        <v>0</v>
      </c>
      <c r="T16" s="350">
        <f>'t3'!D14</f>
        <v>0</v>
      </c>
      <c r="U16" s="350">
        <f>'t3'!F14</f>
        <v>0</v>
      </c>
      <c r="V16" s="350">
        <f>'t3'!H14</f>
        <v>0</v>
      </c>
      <c r="W16" s="350">
        <f>'t3'!J14</f>
        <v>0</v>
      </c>
      <c r="X16" s="350">
        <f>'t3'!L14</f>
        <v>0</v>
      </c>
      <c r="Y16" s="350">
        <f t="shared" si="0"/>
        <v>0</v>
      </c>
      <c r="Z16" s="350">
        <f>'t10'!AV14</f>
        <v>0</v>
      </c>
      <c r="AA16" s="350" t="str">
        <f t="shared" si="4"/>
        <v>OK</v>
      </c>
      <c r="AB16" s="194" t="str">
        <f t="shared" si="5"/>
        <v>OK</v>
      </c>
    </row>
    <row r="17" spans="1:28" ht="12.75" customHeight="1">
      <c r="A17" s="141" t="str">
        <f>'t1'!A15</f>
        <v>CAT. A - F8</v>
      </c>
      <c r="B17" s="189" t="str">
        <f>'t1'!B15</f>
        <v>0CAF08</v>
      </c>
      <c r="C17" s="349">
        <f>'t1'!K15</f>
        <v>0</v>
      </c>
      <c r="D17" s="349">
        <f>'t3'!M15</f>
        <v>0</v>
      </c>
      <c r="E17" s="350">
        <f>'t3'!O15</f>
        <v>0</v>
      </c>
      <c r="F17" s="350">
        <f>'t3'!Q15</f>
        <v>0</v>
      </c>
      <c r="G17" s="350">
        <f>'t3'!C15</f>
        <v>0</v>
      </c>
      <c r="H17" s="350">
        <f>'t3'!E15</f>
        <v>0</v>
      </c>
      <c r="I17" s="350">
        <f>'t3'!G15</f>
        <v>0</v>
      </c>
      <c r="J17" s="350">
        <f>'t3'!I15</f>
        <v>0</v>
      </c>
      <c r="K17" s="350">
        <f>'t3'!K15</f>
        <v>0</v>
      </c>
      <c r="L17" s="350">
        <f t="shared" si="1"/>
        <v>0</v>
      </c>
      <c r="M17" s="350">
        <f>'t10'!AU15</f>
        <v>0</v>
      </c>
      <c r="N17" s="350" t="str">
        <f t="shared" si="2"/>
        <v>OK</v>
      </c>
      <c r="O17" s="105" t="str">
        <f t="shared" si="3"/>
        <v>OK</v>
      </c>
      <c r="P17" s="349">
        <f>'t1'!L15</f>
        <v>0</v>
      </c>
      <c r="Q17" s="349">
        <f>'t3'!N15</f>
        <v>0</v>
      </c>
      <c r="R17" s="350">
        <f>'t3'!P15</f>
        <v>0</v>
      </c>
      <c r="S17" s="350">
        <f>'t3'!R15</f>
        <v>0</v>
      </c>
      <c r="T17" s="350">
        <f>'t3'!D15</f>
        <v>0</v>
      </c>
      <c r="U17" s="350">
        <f>'t3'!F15</f>
        <v>0</v>
      </c>
      <c r="V17" s="350">
        <f>'t3'!H15</f>
        <v>0</v>
      </c>
      <c r="W17" s="350">
        <f>'t3'!J15</f>
        <v>0</v>
      </c>
      <c r="X17" s="350">
        <f>'t3'!L15</f>
        <v>0</v>
      </c>
      <c r="Y17" s="350">
        <f t="shared" si="0"/>
        <v>0</v>
      </c>
      <c r="Z17" s="350">
        <f>'t10'!AV15</f>
        <v>0</v>
      </c>
      <c r="AA17" s="350" t="str">
        <f t="shared" si="4"/>
        <v>OK</v>
      </c>
      <c r="AB17" s="194" t="str">
        <f t="shared" si="5"/>
        <v>OK</v>
      </c>
    </row>
    <row r="18" spans="1:28" ht="12.75" customHeight="1">
      <c r="A18" s="141" t="str">
        <f>'t1'!A16</f>
        <v>CAT. A - F7</v>
      </c>
      <c r="B18" s="189" t="str">
        <f>'t1'!B16</f>
        <v>0CAF07</v>
      </c>
      <c r="C18" s="349">
        <f>'t1'!K16</f>
        <v>0</v>
      </c>
      <c r="D18" s="349">
        <f>'t3'!M16</f>
        <v>0</v>
      </c>
      <c r="E18" s="350">
        <f>'t3'!O16</f>
        <v>0</v>
      </c>
      <c r="F18" s="350">
        <f>'t3'!Q16</f>
        <v>0</v>
      </c>
      <c r="G18" s="350">
        <f>'t3'!C16</f>
        <v>0</v>
      </c>
      <c r="H18" s="350">
        <f>'t3'!E16</f>
        <v>0</v>
      </c>
      <c r="I18" s="350">
        <f>'t3'!G16</f>
        <v>0</v>
      </c>
      <c r="J18" s="350">
        <f>'t3'!I16</f>
        <v>0</v>
      </c>
      <c r="K18" s="350">
        <f>'t3'!K16</f>
        <v>0</v>
      </c>
      <c r="L18" s="350">
        <f t="shared" si="1"/>
        <v>0</v>
      </c>
      <c r="M18" s="350">
        <f>'t10'!AU16</f>
        <v>0</v>
      </c>
      <c r="N18" s="350" t="str">
        <f t="shared" si="2"/>
        <v>OK</v>
      </c>
      <c r="O18" s="105" t="str">
        <f t="shared" si="3"/>
        <v>OK</v>
      </c>
      <c r="P18" s="349">
        <f>'t1'!L16</f>
        <v>0</v>
      </c>
      <c r="Q18" s="349">
        <f>'t3'!N16</f>
        <v>0</v>
      </c>
      <c r="R18" s="350">
        <f>'t3'!P16</f>
        <v>0</v>
      </c>
      <c r="S18" s="350">
        <f>'t3'!R16</f>
        <v>0</v>
      </c>
      <c r="T18" s="350">
        <f>'t3'!D16</f>
        <v>0</v>
      </c>
      <c r="U18" s="350">
        <f>'t3'!F16</f>
        <v>0</v>
      </c>
      <c r="V18" s="350">
        <f>'t3'!H16</f>
        <v>0</v>
      </c>
      <c r="W18" s="350">
        <f>'t3'!J16</f>
        <v>0</v>
      </c>
      <c r="X18" s="350">
        <f>'t3'!L16</f>
        <v>0</v>
      </c>
      <c r="Y18" s="350">
        <f t="shared" si="0"/>
        <v>0</v>
      </c>
      <c r="Z18" s="350">
        <f>'t10'!AV16</f>
        <v>0</v>
      </c>
      <c r="AA18" s="350" t="str">
        <f t="shared" si="4"/>
        <v>OK</v>
      </c>
      <c r="AB18" s="194" t="str">
        <f t="shared" si="5"/>
        <v>OK</v>
      </c>
    </row>
    <row r="19" spans="1:28" ht="12.75" customHeight="1">
      <c r="A19" s="141" t="str">
        <f>'t1'!A17</f>
        <v>CAT. A - F6</v>
      </c>
      <c r="B19" s="189" t="str">
        <f>'t1'!B17</f>
        <v>0CAF06</v>
      </c>
      <c r="C19" s="349">
        <f>'t1'!K17</f>
        <v>0</v>
      </c>
      <c r="D19" s="349">
        <f>'t3'!M17</f>
        <v>0</v>
      </c>
      <c r="E19" s="350">
        <f>'t3'!O17</f>
        <v>0</v>
      </c>
      <c r="F19" s="350">
        <f>'t3'!Q17</f>
        <v>0</v>
      </c>
      <c r="G19" s="350">
        <f>'t3'!C17</f>
        <v>0</v>
      </c>
      <c r="H19" s="350">
        <f>'t3'!E17</f>
        <v>0</v>
      </c>
      <c r="I19" s="350">
        <f>'t3'!G17</f>
        <v>0</v>
      </c>
      <c r="J19" s="350">
        <f>'t3'!I17</f>
        <v>0</v>
      </c>
      <c r="K19" s="350">
        <f>'t3'!K17</f>
        <v>0</v>
      </c>
      <c r="L19" s="350">
        <f t="shared" si="1"/>
        <v>0</v>
      </c>
      <c r="M19" s="350">
        <f>'t10'!AU17</f>
        <v>0</v>
      </c>
      <c r="N19" s="350" t="str">
        <f t="shared" si="2"/>
        <v>OK</v>
      </c>
      <c r="O19" s="105" t="str">
        <f t="shared" si="3"/>
        <v>OK</v>
      </c>
      <c r="P19" s="349">
        <f>'t1'!L17</f>
        <v>0</v>
      </c>
      <c r="Q19" s="349">
        <f>'t3'!N17</f>
        <v>0</v>
      </c>
      <c r="R19" s="350">
        <f>'t3'!P17</f>
        <v>0</v>
      </c>
      <c r="S19" s="350">
        <f>'t3'!R17</f>
        <v>0</v>
      </c>
      <c r="T19" s="350">
        <f>'t3'!D17</f>
        <v>0</v>
      </c>
      <c r="U19" s="350">
        <f>'t3'!F17</f>
        <v>0</v>
      </c>
      <c r="V19" s="350">
        <f>'t3'!H17</f>
        <v>0</v>
      </c>
      <c r="W19" s="350">
        <f>'t3'!J17</f>
        <v>0</v>
      </c>
      <c r="X19" s="350">
        <f>'t3'!L17</f>
        <v>0</v>
      </c>
      <c r="Y19" s="350">
        <f t="shared" si="0"/>
        <v>0</v>
      </c>
      <c r="Z19" s="350">
        <f>'t10'!AV17</f>
        <v>0</v>
      </c>
      <c r="AA19" s="350" t="str">
        <f t="shared" si="4"/>
        <v>OK</v>
      </c>
      <c r="AB19" s="194" t="str">
        <f t="shared" si="5"/>
        <v>OK</v>
      </c>
    </row>
    <row r="20" spans="1:28" ht="12.75" customHeight="1">
      <c r="A20" s="141" t="str">
        <f>'t1'!A18</f>
        <v>CAT. A - F5</v>
      </c>
      <c r="B20" s="189" t="str">
        <f>'t1'!B18</f>
        <v>0CAF05</v>
      </c>
      <c r="C20" s="349">
        <f>'t1'!K18</f>
        <v>0</v>
      </c>
      <c r="D20" s="349">
        <f>'t3'!M18</f>
        <v>0</v>
      </c>
      <c r="E20" s="350">
        <f>'t3'!O18</f>
        <v>0</v>
      </c>
      <c r="F20" s="350">
        <f>'t3'!Q18</f>
        <v>0</v>
      </c>
      <c r="G20" s="350">
        <f>'t3'!C18</f>
        <v>0</v>
      </c>
      <c r="H20" s="350">
        <f>'t3'!E18</f>
        <v>0</v>
      </c>
      <c r="I20" s="350">
        <f>'t3'!G18</f>
        <v>0</v>
      </c>
      <c r="J20" s="350">
        <f>'t3'!I18</f>
        <v>0</v>
      </c>
      <c r="K20" s="350">
        <f>'t3'!K18</f>
        <v>0</v>
      </c>
      <c r="L20" s="350">
        <f t="shared" si="1"/>
        <v>0</v>
      </c>
      <c r="M20" s="350">
        <f>'t10'!AU18</f>
        <v>0</v>
      </c>
      <c r="N20" s="350" t="str">
        <f t="shared" si="2"/>
        <v>OK</v>
      </c>
      <c r="O20" s="105" t="str">
        <f t="shared" si="3"/>
        <v>OK</v>
      </c>
      <c r="P20" s="349">
        <f>'t1'!L18</f>
        <v>0</v>
      </c>
      <c r="Q20" s="349">
        <f>'t3'!N18</f>
        <v>0</v>
      </c>
      <c r="R20" s="350">
        <f>'t3'!P18</f>
        <v>0</v>
      </c>
      <c r="S20" s="350">
        <f>'t3'!R18</f>
        <v>0</v>
      </c>
      <c r="T20" s="350">
        <f>'t3'!D18</f>
        <v>0</v>
      </c>
      <c r="U20" s="350">
        <f>'t3'!F18</f>
        <v>0</v>
      </c>
      <c r="V20" s="350">
        <f>'t3'!H18</f>
        <v>0</v>
      </c>
      <c r="W20" s="350">
        <f>'t3'!J18</f>
        <v>0</v>
      </c>
      <c r="X20" s="350">
        <f>'t3'!L18</f>
        <v>0</v>
      </c>
      <c r="Y20" s="350">
        <f t="shared" si="0"/>
        <v>0</v>
      </c>
      <c r="Z20" s="350">
        <f>'t10'!AV18</f>
        <v>0</v>
      </c>
      <c r="AA20" s="350" t="str">
        <f t="shared" si="4"/>
        <v>OK</v>
      </c>
      <c r="AB20" s="194" t="str">
        <f t="shared" si="5"/>
        <v>OK</v>
      </c>
    </row>
    <row r="21" spans="1:28" ht="12.75" customHeight="1">
      <c r="A21" s="141" t="str">
        <f>'t1'!A19</f>
        <v>CAT. A - F4</v>
      </c>
      <c r="B21" s="189" t="str">
        <f>'t1'!B19</f>
        <v>0CAF04</v>
      </c>
      <c r="C21" s="349">
        <f>'t1'!K19</f>
        <v>0</v>
      </c>
      <c r="D21" s="349">
        <f>'t3'!M19</f>
        <v>0</v>
      </c>
      <c r="E21" s="350">
        <f>'t3'!O19</f>
        <v>0</v>
      </c>
      <c r="F21" s="350">
        <f>'t3'!Q19</f>
        <v>0</v>
      </c>
      <c r="G21" s="350">
        <f>'t3'!C19</f>
        <v>0</v>
      </c>
      <c r="H21" s="350">
        <f>'t3'!E19</f>
        <v>0</v>
      </c>
      <c r="I21" s="350">
        <f>'t3'!G19</f>
        <v>0</v>
      </c>
      <c r="J21" s="350">
        <f>'t3'!I19</f>
        <v>0</v>
      </c>
      <c r="K21" s="350">
        <f>'t3'!K19</f>
        <v>0</v>
      </c>
      <c r="L21" s="350">
        <f t="shared" si="1"/>
        <v>0</v>
      </c>
      <c r="M21" s="350">
        <f>'t10'!AU19</f>
        <v>0</v>
      </c>
      <c r="N21" s="350" t="str">
        <f t="shared" si="2"/>
        <v>OK</v>
      </c>
      <c r="O21" s="105" t="str">
        <f t="shared" si="3"/>
        <v>OK</v>
      </c>
      <c r="P21" s="349">
        <f>'t1'!L19</f>
        <v>0</v>
      </c>
      <c r="Q21" s="349">
        <f>'t3'!N19</f>
        <v>0</v>
      </c>
      <c r="R21" s="350">
        <f>'t3'!P19</f>
        <v>0</v>
      </c>
      <c r="S21" s="350">
        <f>'t3'!R19</f>
        <v>0</v>
      </c>
      <c r="T21" s="350">
        <f>'t3'!D19</f>
        <v>0</v>
      </c>
      <c r="U21" s="350">
        <f>'t3'!F19</f>
        <v>0</v>
      </c>
      <c r="V21" s="350">
        <f>'t3'!H19</f>
        <v>0</v>
      </c>
      <c r="W21" s="350">
        <f>'t3'!J19</f>
        <v>0</v>
      </c>
      <c r="X21" s="350">
        <f>'t3'!L19</f>
        <v>0</v>
      </c>
      <c r="Y21" s="350">
        <f t="shared" si="0"/>
        <v>0</v>
      </c>
      <c r="Z21" s="350">
        <f>'t10'!AV19</f>
        <v>0</v>
      </c>
      <c r="AA21" s="350" t="str">
        <f t="shared" si="4"/>
        <v>OK</v>
      </c>
      <c r="AB21" s="194" t="str">
        <f t="shared" si="5"/>
        <v>OK</v>
      </c>
    </row>
    <row r="22" spans="1:28" ht="12.75" customHeight="1">
      <c r="A22" s="141" t="str">
        <f>'t1'!A20</f>
        <v>CAT. A - F3</v>
      </c>
      <c r="B22" s="189" t="str">
        <f>'t1'!B20</f>
        <v>0CAF03</v>
      </c>
      <c r="C22" s="349">
        <f>'t1'!K20</f>
        <v>0</v>
      </c>
      <c r="D22" s="349">
        <f>'t3'!M20</f>
        <v>0</v>
      </c>
      <c r="E22" s="350">
        <f>'t3'!O20</f>
        <v>0</v>
      </c>
      <c r="F22" s="350">
        <f>'t3'!Q20</f>
        <v>0</v>
      </c>
      <c r="G22" s="350">
        <f>'t3'!C20</f>
        <v>0</v>
      </c>
      <c r="H22" s="350">
        <f>'t3'!E20</f>
        <v>0</v>
      </c>
      <c r="I22" s="350">
        <f>'t3'!G20</f>
        <v>0</v>
      </c>
      <c r="J22" s="350">
        <f>'t3'!I20</f>
        <v>0</v>
      </c>
      <c r="K22" s="350">
        <f>'t3'!K20</f>
        <v>0</v>
      </c>
      <c r="L22" s="350">
        <f t="shared" si="1"/>
        <v>0</v>
      </c>
      <c r="M22" s="350">
        <f>'t10'!AU20</f>
        <v>0</v>
      </c>
      <c r="N22" s="350" t="str">
        <f t="shared" si="2"/>
        <v>OK</v>
      </c>
      <c r="O22" s="105" t="str">
        <f t="shared" si="3"/>
        <v>OK</v>
      </c>
      <c r="P22" s="349">
        <f>'t1'!L20</f>
        <v>0</v>
      </c>
      <c r="Q22" s="349">
        <f>'t3'!N20</f>
        <v>0</v>
      </c>
      <c r="R22" s="350">
        <f>'t3'!P20</f>
        <v>0</v>
      </c>
      <c r="S22" s="350">
        <f>'t3'!R20</f>
        <v>0</v>
      </c>
      <c r="T22" s="350">
        <f>'t3'!D20</f>
        <v>0</v>
      </c>
      <c r="U22" s="350">
        <f>'t3'!F20</f>
        <v>0</v>
      </c>
      <c r="V22" s="350">
        <f>'t3'!H20</f>
        <v>0</v>
      </c>
      <c r="W22" s="350">
        <f>'t3'!J20</f>
        <v>0</v>
      </c>
      <c r="X22" s="350">
        <f>'t3'!L20</f>
        <v>0</v>
      </c>
      <c r="Y22" s="350">
        <f t="shared" si="0"/>
        <v>0</v>
      </c>
      <c r="Z22" s="350">
        <f>'t10'!AV20</f>
        <v>0</v>
      </c>
      <c r="AA22" s="350" t="str">
        <f t="shared" si="4"/>
        <v>OK</v>
      </c>
      <c r="AB22" s="194" t="str">
        <f t="shared" si="5"/>
        <v>OK</v>
      </c>
    </row>
    <row r="23" spans="1:28" ht="12.75" customHeight="1">
      <c r="A23" s="141" t="str">
        <f>'t1'!A21</f>
        <v>CAT. A - F2</v>
      </c>
      <c r="B23" s="189" t="str">
        <f>'t1'!B21</f>
        <v>0CAF02</v>
      </c>
      <c r="C23" s="349">
        <f>'t1'!K21</f>
        <v>0</v>
      </c>
      <c r="D23" s="349">
        <f>'t3'!M21</f>
        <v>0</v>
      </c>
      <c r="E23" s="350">
        <f>'t3'!O21</f>
        <v>0</v>
      </c>
      <c r="F23" s="350">
        <f>'t3'!Q21</f>
        <v>0</v>
      </c>
      <c r="G23" s="350">
        <f>'t3'!C21</f>
        <v>0</v>
      </c>
      <c r="H23" s="350">
        <f>'t3'!E21</f>
        <v>0</v>
      </c>
      <c r="I23" s="350">
        <f>'t3'!G21</f>
        <v>0</v>
      </c>
      <c r="J23" s="350">
        <f>'t3'!I21</f>
        <v>0</v>
      </c>
      <c r="K23" s="350">
        <f>'t3'!K21</f>
        <v>0</v>
      </c>
      <c r="L23" s="350">
        <f t="shared" si="1"/>
        <v>0</v>
      </c>
      <c r="M23" s="350">
        <f>'t10'!AU21</f>
        <v>0</v>
      </c>
      <c r="N23" s="350" t="str">
        <f t="shared" si="2"/>
        <v>OK</v>
      </c>
      <c r="O23" s="105" t="str">
        <f t="shared" si="3"/>
        <v>OK</v>
      </c>
      <c r="P23" s="349">
        <f>'t1'!L21</f>
        <v>0</v>
      </c>
      <c r="Q23" s="349">
        <f>'t3'!N21</f>
        <v>0</v>
      </c>
      <c r="R23" s="350">
        <f>'t3'!P21</f>
        <v>0</v>
      </c>
      <c r="S23" s="350">
        <f>'t3'!R21</f>
        <v>0</v>
      </c>
      <c r="T23" s="350">
        <f>'t3'!D21</f>
        <v>0</v>
      </c>
      <c r="U23" s="350">
        <f>'t3'!F21</f>
        <v>0</v>
      </c>
      <c r="V23" s="350">
        <f>'t3'!H21</f>
        <v>0</v>
      </c>
      <c r="W23" s="350">
        <f>'t3'!J21</f>
        <v>0</v>
      </c>
      <c r="X23" s="350">
        <f>'t3'!L21</f>
        <v>0</v>
      </c>
      <c r="Y23" s="350">
        <f t="shared" si="0"/>
        <v>0</v>
      </c>
      <c r="Z23" s="350">
        <f>'t10'!AV21</f>
        <v>0</v>
      </c>
      <c r="AA23" s="350" t="str">
        <f>IF(P23&lt;(T23+U23+V23+W23+X23),"ERRORE","OK")</f>
        <v>OK</v>
      </c>
      <c r="AB23" s="194" t="str">
        <f t="shared" si="5"/>
        <v>OK</v>
      </c>
    </row>
    <row r="24" spans="1:28" ht="12.75" customHeight="1">
      <c r="A24" s="141" t="str">
        <f>'t1'!A22</f>
        <v>CAT. A - F1</v>
      </c>
      <c r="B24" s="189" t="str">
        <f>'t1'!B22</f>
        <v>0CAF01</v>
      </c>
      <c r="C24" s="349">
        <f>'t1'!K22</f>
        <v>0</v>
      </c>
      <c r="D24" s="349">
        <f>'t3'!M22</f>
        <v>0</v>
      </c>
      <c r="E24" s="350">
        <f>'t3'!O22</f>
        <v>0</v>
      </c>
      <c r="F24" s="350">
        <f>'t3'!Q22</f>
        <v>0</v>
      </c>
      <c r="G24" s="350">
        <f>'t3'!C22</f>
        <v>0</v>
      </c>
      <c r="H24" s="350">
        <f>'t3'!E22</f>
        <v>0</v>
      </c>
      <c r="I24" s="350">
        <f>'t3'!G22</f>
        <v>0</v>
      </c>
      <c r="J24" s="350">
        <f>'t3'!I22</f>
        <v>0</v>
      </c>
      <c r="K24" s="350">
        <f>'t3'!K22</f>
        <v>0</v>
      </c>
      <c r="L24" s="350">
        <f t="shared" si="1"/>
        <v>0</v>
      </c>
      <c r="M24" s="350">
        <f>'t10'!AU22</f>
        <v>0</v>
      </c>
      <c r="N24" s="350" t="str">
        <f t="shared" si="2"/>
        <v>OK</v>
      </c>
      <c r="O24" s="105" t="str">
        <f t="shared" si="3"/>
        <v>OK</v>
      </c>
      <c r="P24" s="349">
        <f>'t1'!L22</f>
        <v>0</v>
      </c>
      <c r="Q24" s="349">
        <f>'t3'!N22</f>
        <v>0</v>
      </c>
      <c r="R24" s="350">
        <f>'t3'!P22</f>
        <v>0</v>
      </c>
      <c r="S24" s="350">
        <f>'t3'!R22</f>
        <v>0</v>
      </c>
      <c r="T24" s="350">
        <f>'t3'!D22</f>
        <v>0</v>
      </c>
      <c r="U24" s="350">
        <f>'t3'!F22</f>
        <v>0</v>
      </c>
      <c r="V24" s="350">
        <f>'t3'!H22</f>
        <v>0</v>
      </c>
      <c r="W24" s="350">
        <f>'t3'!J22</f>
        <v>0</v>
      </c>
      <c r="X24" s="350">
        <f>'t3'!L22</f>
        <v>0</v>
      </c>
      <c r="Y24" s="350">
        <f t="shared" si="0"/>
        <v>0</v>
      </c>
      <c r="Z24" s="350">
        <f>'t10'!AV22</f>
        <v>0</v>
      </c>
      <c r="AA24" s="350" t="str">
        <f t="shared" si="4"/>
        <v>OK</v>
      </c>
      <c r="AB24" s="194" t="str">
        <f t="shared" si="5"/>
        <v>OK</v>
      </c>
    </row>
    <row r="25" spans="1:28" ht="12.75" customHeight="1">
      <c r="A25" s="141" t="str">
        <f>'t1'!A23</f>
        <v>CAT. B - F9</v>
      </c>
      <c r="B25" s="189" t="str">
        <f>'t1'!B23</f>
        <v>0CBF09</v>
      </c>
      <c r="C25" s="349">
        <f>'t1'!K23</f>
        <v>0</v>
      </c>
      <c r="D25" s="349">
        <f>'t3'!M23</f>
        <v>0</v>
      </c>
      <c r="E25" s="350">
        <f>'t3'!O23</f>
        <v>0</v>
      </c>
      <c r="F25" s="350">
        <f>'t3'!Q23</f>
        <v>0</v>
      </c>
      <c r="G25" s="350">
        <f>'t3'!C23</f>
        <v>0</v>
      </c>
      <c r="H25" s="350">
        <f>'t3'!E23</f>
        <v>0</v>
      </c>
      <c r="I25" s="350">
        <f>'t3'!G23</f>
        <v>0</v>
      </c>
      <c r="J25" s="350">
        <f>'t3'!I23</f>
        <v>0</v>
      </c>
      <c r="K25" s="350">
        <f>'t3'!K23</f>
        <v>0</v>
      </c>
      <c r="L25" s="350">
        <f t="shared" si="1"/>
        <v>0</v>
      </c>
      <c r="M25" s="350">
        <f>'t10'!AU23</f>
        <v>0</v>
      </c>
      <c r="N25" s="350" t="str">
        <f t="shared" si="2"/>
        <v>OK</v>
      </c>
      <c r="O25" s="105" t="str">
        <f t="shared" si="3"/>
        <v>OK</v>
      </c>
      <c r="P25" s="349">
        <f>'t1'!L23</f>
        <v>0</v>
      </c>
      <c r="Q25" s="349">
        <f>'t3'!N23</f>
        <v>0</v>
      </c>
      <c r="R25" s="350">
        <f>'t3'!P23</f>
        <v>0</v>
      </c>
      <c r="S25" s="350">
        <f>'t3'!R23</f>
        <v>0</v>
      </c>
      <c r="T25" s="350">
        <f>'t3'!D23</f>
        <v>0</v>
      </c>
      <c r="U25" s="350">
        <f>'t3'!F23</f>
        <v>0</v>
      </c>
      <c r="V25" s="350">
        <f>'t3'!H23</f>
        <v>0</v>
      </c>
      <c r="W25" s="350">
        <f>'t3'!J23</f>
        <v>0</v>
      </c>
      <c r="X25" s="350">
        <f>'t3'!L23</f>
        <v>0</v>
      </c>
      <c r="Y25" s="350">
        <f t="shared" si="0"/>
        <v>0</v>
      </c>
      <c r="Z25" s="350">
        <f>'t10'!AV23</f>
        <v>0</v>
      </c>
      <c r="AA25" s="350" t="str">
        <f t="shared" si="4"/>
        <v>OK</v>
      </c>
      <c r="AB25" s="194" t="str">
        <f t="shared" si="5"/>
        <v>OK</v>
      </c>
    </row>
    <row r="26" spans="1:28" ht="12.75" customHeight="1">
      <c r="A26" s="141" t="str">
        <f>'t1'!A24</f>
        <v>CAT. B - F8</v>
      </c>
      <c r="B26" s="189" t="str">
        <f>'t1'!B24</f>
        <v>0CBF08</v>
      </c>
      <c r="C26" s="349">
        <f>'t1'!K24</f>
        <v>0</v>
      </c>
      <c r="D26" s="349">
        <f>'t3'!M24</f>
        <v>0</v>
      </c>
      <c r="E26" s="350">
        <f>'t3'!O24</f>
        <v>0</v>
      </c>
      <c r="F26" s="350">
        <f>'t3'!Q24</f>
        <v>0</v>
      </c>
      <c r="G26" s="350">
        <f>'t3'!C24</f>
        <v>0</v>
      </c>
      <c r="H26" s="350">
        <f>'t3'!E24</f>
        <v>0</v>
      </c>
      <c r="I26" s="350">
        <f>'t3'!G24</f>
        <v>0</v>
      </c>
      <c r="J26" s="350">
        <f>'t3'!I24</f>
        <v>0</v>
      </c>
      <c r="K26" s="350">
        <f>'t3'!K24</f>
        <v>0</v>
      </c>
      <c r="L26" s="350">
        <f t="shared" si="1"/>
        <v>0</v>
      </c>
      <c r="M26" s="350">
        <f>'t10'!AU24</f>
        <v>0</v>
      </c>
      <c r="N26" s="350" t="str">
        <f t="shared" si="2"/>
        <v>OK</v>
      </c>
      <c r="O26" s="105" t="str">
        <f t="shared" si="3"/>
        <v>OK</v>
      </c>
      <c r="P26" s="349">
        <f>'t1'!L24</f>
        <v>0</v>
      </c>
      <c r="Q26" s="349">
        <f>'t3'!N24</f>
        <v>0</v>
      </c>
      <c r="R26" s="350">
        <f>'t3'!P24</f>
        <v>0</v>
      </c>
      <c r="S26" s="350">
        <f>'t3'!R24</f>
        <v>0</v>
      </c>
      <c r="T26" s="350">
        <f>'t3'!D24</f>
        <v>0</v>
      </c>
      <c r="U26" s="350">
        <f>'t3'!F24</f>
        <v>0</v>
      </c>
      <c r="V26" s="350">
        <f>'t3'!H24</f>
        <v>0</v>
      </c>
      <c r="W26" s="350">
        <f>'t3'!J24</f>
        <v>0</v>
      </c>
      <c r="X26" s="350">
        <f>'t3'!L24</f>
        <v>0</v>
      </c>
      <c r="Y26" s="350">
        <f t="shared" si="0"/>
        <v>0</v>
      </c>
      <c r="Z26" s="350">
        <f>'t10'!AV24</f>
        <v>0</v>
      </c>
      <c r="AA26" s="350" t="str">
        <f t="shared" si="4"/>
        <v>OK</v>
      </c>
      <c r="AB26" s="194" t="str">
        <f t="shared" si="5"/>
        <v>OK</v>
      </c>
    </row>
    <row r="27" spans="1:28" ht="12.75" customHeight="1">
      <c r="A27" s="141" t="str">
        <f>'t1'!A25</f>
        <v>CAT. B - F7</v>
      </c>
      <c r="B27" s="189" t="str">
        <f>'t1'!B25</f>
        <v>0CBF07</v>
      </c>
      <c r="C27" s="349">
        <f>'t1'!K25</f>
        <v>0</v>
      </c>
      <c r="D27" s="349">
        <f>'t3'!M25</f>
        <v>0</v>
      </c>
      <c r="E27" s="350">
        <f>'t3'!O25</f>
        <v>0</v>
      </c>
      <c r="F27" s="350">
        <f>'t3'!Q25</f>
        <v>0</v>
      </c>
      <c r="G27" s="350">
        <f>'t3'!C25</f>
        <v>0</v>
      </c>
      <c r="H27" s="350">
        <f>'t3'!E25</f>
        <v>0</v>
      </c>
      <c r="I27" s="350">
        <f>'t3'!G25</f>
        <v>0</v>
      </c>
      <c r="J27" s="350">
        <f>'t3'!I25</f>
        <v>0</v>
      </c>
      <c r="K27" s="350">
        <f>'t3'!K25</f>
        <v>0</v>
      </c>
      <c r="L27" s="350">
        <f t="shared" si="1"/>
        <v>0</v>
      </c>
      <c r="M27" s="350">
        <f>'t10'!AU25</f>
        <v>0</v>
      </c>
      <c r="N27" s="350" t="str">
        <f t="shared" si="2"/>
        <v>OK</v>
      </c>
      <c r="O27" s="105" t="str">
        <f t="shared" si="3"/>
        <v>OK</v>
      </c>
      <c r="P27" s="349">
        <f>'t1'!L25</f>
        <v>0</v>
      </c>
      <c r="Q27" s="349">
        <f>'t3'!N25</f>
        <v>0</v>
      </c>
      <c r="R27" s="350">
        <f>'t3'!P25</f>
        <v>0</v>
      </c>
      <c r="S27" s="350">
        <f>'t3'!R25</f>
        <v>0</v>
      </c>
      <c r="T27" s="350">
        <f>'t3'!D25</f>
        <v>0</v>
      </c>
      <c r="U27" s="350">
        <f>'t3'!F25</f>
        <v>0</v>
      </c>
      <c r="V27" s="350">
        <f>'t3'!H25</f>
        <v>0</v>
      </c>
      <c r="W27" s="350">
        <f>'t3'!J25</f>
        <v>0</v>
      </c>
      <c r="X27" s="350">
        <f>'t3'!L25</f>
        <v>0</v>
      </c>
      <c r="Y27" s="350">
        <f t="shared" si="0"/>
        <v>0</v>
      </c>
      <c r="Z27" s="350">
        <f>'t10'!AV25</f>
        <v>0</v>
      </c>
      <c r="AA27" s="350" t="str">
        <f t="shared" si="4"/>
        <v>OK</v>
      </c>
      <c r="AB27" s="194" t="str">
        <f t="shared" si="5"/>
        <v>OK</v>
      </c>
    </row>
    <row r="28" spans="1:28" ht="12.75" customHeight="1">
      <c r="A28" s="141" t="str">
        <f>'t1'!A26</f>
        <v>CAT. B - F6</v>
      </c>
      <c r="B28" s="189" t="str">
        <f>'t1'!B26</f>
        <v>0CBF06</v>
      </c>
      <c r="C28" s="349">
        <f>'t1'!K26</f>
        <v>0</v>
      </c>
      <c r="D28" s="349">
        <f>'t3'!M26</f>
        <v>0</v>
      </c>
      <c r="E28" s="350">
        <f>'t3'!O26</f>
        <v>0</v>
      </c>
      <c r="F28" s="350">
        <f>'t3'!Q26</f>
        <v>0</v>
      </c>
      <c r="G28" s="350">
        <f>'t3'!C26</f>
        <v>0</v>
      </c>
      <c r="H28" s="350">
        <f>'t3'!E26</f>
        <v>0</v>
      </c>
      <c r="I28" s="350">
        <f>'t3'!G26</f>
        <v>0</v>
      </c>
      <c r="J28" s="350">
        <f>'t3'!I26</f>
        <v>0</v>
      </c>
      <c r="K28" s="350">
        <f>'t3'!K26</f>
        <v>0</v>
      </c>
      <c r="L28" s="350">
        <f t="shared" si="1"/>
        <v>0</v>
      </c>
      <c r="M28" s="350">
        <f>'t10'!AU26</f>
        <v>0</v>
      </c>
      <c r="N28" s="350" t="str">
        <f t="shared" si="2"/>
        <v>OK</v>
      </c>
      <c r="O28" s="105" t="str">
        <f t="shared" si="3"/>
        <v>OK</v>
      </c>
      <c r="P28" s="349">
        <f>'t1'!L26</f>
        <v>0</v>
      </c>
      <c r="Q28" s="349">
        <f>'t3'!N26</f>
        <v>0</v>
      </c>
      <c r="R28" s="350">
        <f>'t3'!P26</f>
        <v>0</v>
      </c>
      <c r="S28" s="350">
        <f>'t3'!R26</f>
        <v>0</v>
      </c>
      <c r="T28" s="350">
        <f>'t3'!D26</f>
        <v>0</v>
      </c>
      <c r="U28" s="350">
        <f>'t3'!F26</f>
        <v>0</v>
      </c>
      <c r="V28" s="350">
        <f>'t3'!H26</f>
        <v>0</v>
      </c>
      <c r="W28" s="350">
        <f>'t3'!J26</f>
        <v>0</v>
      </c>
      <c r="X28" s="350">
        <f>'t3'!L26</f>
        <v>0</v>
      </c>
      <c r="Y28" s="350">
        <f t="shared" si="0"/>
        <v>0</v>
      </c>
      <c r="Z28" s="350">
        <f>'t10'!AV26</f>
        <v>0</v>
      </c>
      <c r="AA28" s="350" t="str">
        <f t="shared" si="4"/>
        <v>OK</v>
      </c>
      <c r="AB28" s="194" t="str">
        <f t="shared" si="5"/>
        <v>OK</v>
      </c>
    </row>
    <row r="29" spans="1:28" ht="12.75" customHeight="1">
      <c r="A29" s="141" t="str">
        <f>'t1'!A27</f>
        <v>CAT. B - F5</v>
      </c>
      <c r="B29" s="189" t="str">
        <f>'t1'!B27</f>
        <v>0CBF05</v>
      </c>
      <c r="C29" s="349">
        <f>'t1'!K27</f>
        <v>0</v>
      </c>
      <c r="D29" s="349">
        <f>'t3'!M27</f>
        <v>0</v>
      </c>
      <c r="E29" s="350">
        <f>'t3'!O27</f>
        <v>0</v>
      </c>
      <c r="F29" s="350">
        <f>'t3'!Q27</f>
        <v>0</v>
      </c>
      <c r="G29" s="350">
        <f>'t3'!C27</f>
        <v>0</v>
      </c>
      <c r="H29" s="350">
        <f>'t3'!E27</f>
        <v>0</v>
      </c>
      <c r="I29" s="350">
        <f>'t3'!G27</f>
        <v>0</v>
      </c>
      <c r="J29" s="350">
        <f>'t3'!I27</f>
        <v>0</v>
      </c>
      <c r="K29" s="350">
        <f>'t3'!K27</f>
        <v>0</v>
      </c>
      <c r="L29" s="350">
        <f t="shared" si="1"/>
        <v>0</v>
      </c>
      <c r="M29" s="350">
        <f>'t10'!AU27</f>
        <v>0</v>
      </c>
      <c r="N29" s="350" t="str">
        <f t="shared" si="2"/>
        <v>OK</v>
      </c>
      <c r="O29" s="105" t="str">
        <f t="shared" si="3"/>
        <v>OK</v>
      </c>
      <c r="P29" s="349">
        <f>'t1'!L27</f>
        <v>0</v>
      </c>
      <c r="Q29" s="349">
        <f>'t3'!N27</f>
        <v>0</v>
      </c>
      <c r="R29" s="350">
        <f>'t3'!P27</f>
        <v>0</v>
      </c>
      <c r="S29" s="350">
        <f>'t3'!R27</f>
        <v>0</v>
      </c>
      <c r="T29" s="350">
        <f>'t3'!D27</f>
        <v>0</v>
      </c>
      <c r="U29" s="350">
        <f>'t3'!F27</f>
        <v>0</v>
      </c>
      <c r="V29" s="350">
        <f>'t3'!H27</f>
        <v>0</v>
      </c>
      <c r="W29" s="350">
        <f>'t3'!J27</f>
        <v>0</v>
      </c>
      <c r="X29" s="350">
        <f>'t3'!L27</f>
        <v>0</v>
      </c>
      <c r="Y29" s="350">
        <f t="shared" si="0"/>
        <v>0</v>
      </c>
      <c r="Z29" s="350">
        <f>'t10'!AV27</f>
        <v>0</v>
      </c>
      <c r="AA29" s="350" t="str">
        <f t="shared" si="4"/>
        <v>OK</v>
      </c>
      <c r="AB29" s="194" t="str">
        <f t="shared" si="5"/>
        <v>OK</v>
      </c>
    </row>
    <row r="30" spans="1:28" ht="12.75" customHeight="1">
      <c r="A30" s="141" t="str">
        <f>'t1'!A28</f>
        <v>CAT. B - F4</v>
      </c>
      <c r="B30" s="189" t="str">
        <f>'t1'!B28</f>
        <v>0CBF04</v>
      </c>
      <c r="C30" s="349">
        <f>'t1'!K28</f>
        <v>0</v>
      </c>
      <c r="D30" s="349">
        <f>'t3'!M28</f>
        <v>0</v>
      </c>
      <c r="E30" s="350">
        <f>'t3'!O28</f>
        <v>0</v>
      </c>
      <c r="F30" s="350">
        <f>'t3'!Q28</f>
        <v>0</v>
      </c>
      <c r="G30" s="350">
        <f>'t3'!C28</f>
        <v>0</v>
      </c>
      <c r="H30" s="350">
        <f>'t3'!E28</f>
        <v>0</v>
      </c>
      <c r="I30" s="350">
        <f>'t3'!G28</f>
        <v>0</v>
      </c>
      <c r="J30" s="350">
        <f>'t3'!I28</f>
        <v>0</v>
      </c>
      <c r="K30" s="350">
        <f>'t3'!K28</f>
        <v>0</v>
      </c>
      <c r="L30" s="350">
        <f t="shared" si="1"/>
        <v>0</v>
      </c>
      <c r="M30" s="350">
        <f>'t10'!AU28</f>
        <v>0</v>
      </c>
      <c r="N30" s="350" t="str">
        <f t="shared" si="2"/>
        <v>OK</v>
      </c>
      <c r="O30" s="105" t="str">
        <f t="shared" si="3"/>
        <v>OK</v>
      </c>
      <c r="P30" s="349">
        <f>'t1'!L28</f>
        <v>0</v>
      </c>
      <c r="Q30" s="349">
        <f>'t3'!N28</f>
        <v>0</v>
      </c>
      <c r="R30" s="350">
        <f>'t3'!P28</f>
        <v>0</v>
      </c>
      <c r="S30" s="350">
        <f>'t3'!R28</f>
        <v>0</v>
      </c>
      <c r="T30" s="350">
        <f>'t3'!D28</f>
        <v>0</v>
      </c>
      <c r="U30" s="350">
        <f>'t3'!F28</f>
        <v>0</v>
      </c>
      <c r="V30" s="350">
        <f>'t3'!H28</f>
        <v>0</v>
      </c>
      <c r="W30" s="350">
        <f>'t3'!J28</f>
        <v>0</v>
      </c>
      <c r="X30" s="350">
        <f>'t3'!L28</f>
        <v>0</v>
      </c>
      <c r="Y30" s="350">
        <f t="shared" si="0"/>
        <v>0</v>
      </c>
      <c r="Z30" s="350">
        <f>'t10'!AV28</f>
        <v>0</v>
      </c>
      <c r="AA30" s="350" t="str">
        <f t="shared" si="4"/>
        <v>OK</v>
      </c>
      <c r="AB30" s="194" t="str">
        <f t="shared" si="5"/>
        <v>OK</v>
      </c>
    </row>
    <row r="31" spans="1:28" ht="12.75" customHeight="1">
      <c r="A31" s="141" t="str">
        <f>'t1'!A29</f>
        <v>CAT. B - F3</v>
      </c>
      <c r="B31" s="189" t="str">
        <f>'t1'!B29</f>
        <v>0CBF03</v>
      </c>
      <c r="C31" s="349">
        <f>'t1'!K29</f>
        <v>0</v>
      </c>
      <c r="D31" s="349">
        <f>'t3'!M29</f>
        <v>0</v>
      </c>
      <c r="E31" s="350">
        <f>'t3'!O29</f>
        <v>0</v>
      </c>
      <c r="F31" s="350">
        <f>'t3'!Q29</f>
        <v>0</v>
      </c>
      <c r="G31" s="350">
        <f>'t3'!C29</f>
        <v>0</v>
      </c>
      <c r="H31" s="350">
        <f>'t3'!E29</f>
        <v>0</v>
      </c>
      <c r="I31" s="350">
        <f>'t3'!G29</f>
        <v>0</v>
      </c>
      <c r="J31" s="350">
        <f>'t3'!I29</f>
        <v>0</v>
      </c>
      <c r="K31" s="350">
        <f>'t3'!K29</f>
        <v>0</v>
      </c>
      <c r="L31" s="350">
        <f t="shared" si="1"/>
        <v>0</v>
      </c>
      <c r="M31" s="350">
        <f>'t10'!AU29</f>
        <v>0</v>
      </c>
      <c r="N31" s="350" t="str">
        <f t="shared" si="2"/>
        <v>OK</v>
      </c>
      <c r="O31" s="105" t="str">
        <f t="shared" si="3"/>
        <v>OK</v>
      </c>
      <c r="P31" s="349">
        <f>'t1'!L29</f>
        <v>0</v>
      </c>
      <c r="Q31" s="349">
        <f>'t3'!N29</f>
        <v>0</v>
      </c>
      <c r="R31" s="350">
        <f>'t3'!P29</f>
        <v>0</v>
      </c>
      <c r="S31" s="350">
        <f>'t3'!R29</f>
        <v>0</v>
      </c>
      <c r="T31" s="350">
        <f>'t3'!D29</f>
        <v>0</v>
      </c>
      <c r="U31" s="350">
        <f>'t3'!F29</f>
        <v>0</v>
      </c>
      <c r="V31" s="350">
        <f>'t3'!H29</f>
        <v>0</v>
      </c>
      <c r="W31" s="350">
        <f>'t3'!J29</f>
        <v>0</v>
      </c>
      <c r="X31" s="350">
        <f>'t3'!L29</f>
        <v>0</v>
      </c>
      <c r="Y31" s="350">
        <f t="shared" si="0"/>
        <v>0</v>
      </c>
      <c r="Z31" s="350">
        <f>'t10'!AV29</f>
        <v>0</v>
      </c>
      <c r="AA31" s="350" t="str">
        <f t="shared" si="4"/>
        <v>OK</v>
      </c>
      <c r="AB31" s="194" t="str">
        <f t="shared" si="5"/>
        <v>OK</v>
      </c>
    </row>
    <row r="32" spans="1:28" ht="12.75" customHeight="1">
      <c r="A32" s="141" t="str">
        <f>'t1'!A30</f>
        <v>CAT. B - F2</v>
      </c>
      <c r="B32" s="189" t="str">
        <f>'t1'!B30</f>
        <v>0CBF02</v>
      </c>
      <c r="C32" s="349">
        <f>'t1'!K30</f>
        <v>0</v>
      </c>
      <c r="D32" s="349">
        <f>'t3'!M30</f>
        <v>0</v>
      </c>
      <c r="E32" s="350">
        <f>'t3'!O30</f>
        <v>0</v>
      </c>
      <c r="F32" s="350">
        <f>'t3'!Q30</f>
        <v>0</v>
      </c>
      <c r="G32" s="350">
        <f>'t3'!C30</f>
        <v>0</v>
      </c>
      <c r="H32" s="350">
        <f>'t3'!E30</f>
        <v>0</v>
      </c>
      <c r="I32" s="350">
        <f>'t3'!G30</f>
        <v>0</v>
      </c>
      <c r="J32" s="350">
        <f>'t3'!I30</f>
        <v>0</v>
      </c>
      <c r="K32" s="350">
        <f>'t3'!K30</f>
        <v>0</v>
      </c>
      <c r="L32" s="350">
        <f t="shared" si="1"/>
        <v>0</v>
      </c>
      <c r="M32" s="350">
        <f>'t10'!AU30</f>
        <v>0</v>
      </c>
      <c r="N32" s="350" t="str">
        <f t="shared" si="2"/>
        <v>OK</v>
      </c>
      <c r="O32" s="105" t="str">
        <f t="shared" si="3"/>
        <v>OK</v>
      </c>
      <c r="P32" s="349">
        <f>'t1'!L30</f>
        <v>0</v>
      </c>
      <c r="Q32" s="349">
        <f>'t3'!N30</f>
        <v>0</v>
      </c>
      <c r="R32" s="350">
        <f>'t3'!P30</f>
        <v>0</v>
      </c>
      <c r="S32" s="350">
        <f>'t3'!R30</f>
        <v>0</v>
      </c>
      <c r="T32" s="350">
        <f>'t3'!D30</f>
        <v>0</v>
      </c>
      <c r="U32" s="350">
        <f>'t3'!F30</f>
        <v>0</v>
      </c>
      <c r="V32" s="350">
        <f>'t3'!H30</f>
        <v>0</v>
      </c>
      <c r="W32" s="350">
        <f>'t3'!J30</f>
        <v>0</v>
      </c>
      <c r="X32" s="350">
        <f>'t3'!L30</f>
        <v>0</v>
      </c>
      <c r="Y32" s="350">
        <f t="shared" si="0"/>
        <v>0</v>
      </c>
      <c r="Z32" s="350">
        <f>'t10'!AV30</f>
        <v>0</v>
      </c>
      <c r="AA32" s="350" t="str">
        <f t="shared" si="4"/>
        <v>OK</v>
      </c>
      <c r="AB32" s="194" t="str">
        <f t="shared" si="5"/>
        <v>OK</v>
      </c>
    </row>
    <row r="33" spans="1:28" ht="12.75" customHeight="1">
      <c r="A33" s="141" t="str">
        <f>'t1'!A31</f>
        <v>CAT. B - F1</v>
      </c>
      <c r="B33" s="189" t="str">
        <f>'t1'!B31</f>
        <v>0CBF01</v>
      </c>
      <c r="C33" s="349">
        <f>'t1'!K31</f>
        <v>0</v>
      </c>
      <c r="D33" s="349">
        <f>'t3'!M31</f>
        <v>0</v>
      </c>
      <c r="E33" s="350">
        <f>'t3'!O31</f>
        <v>0</v>
      </c>
      <c r="F33" s="350">
        <f>'t3'!Q31</f>
        <v>0</v>
      </c>
      <c r="G33" s="350">
        <f>'t3'!C31</f>
        <v>0</v>
      </c>
      <c r="H33" s="350">
        <f>'t3'!E31</f>
        <v>0</v>
      </c>
      <c r="I33" s="350">
        <f>'t3'!G31</f>
        <v>0</v>
      </c>
      <c r="J33" s="350">
        <f>'t3'!I31</f>
        <v>0</v>
      </c>
      <c r="K33" s="350">
        <f>'t3'!K31</f>
        <v>0</v>
      </c>
      <c r="L33" s="350">
        <f t="shared" si="1"/>
        <v>0</v>
      </c>
      <c r="M33" s="350">
        <f>'t10'!AU31</f>
        <v>0</v>
      </c>
      <c r="N33" s="350" t="str">
        <f t="shared" si="2"/>
        <v>OK</v>
      </c>
      <c r="O33" s="105" t="str">
        <f t="shared" si="3"/>
        <v>OK</v>
      </c>
      <c r="P33" s="349">
        <f>'t1'!L31</f>
        <v>0</v>
      </c>
      <c r="Q33" s="349">
        <f>'t3'!N31</f>
        <v>0</v>
      </c>
      <c r="R33" s="350">
        <f>'t3'!P31</f>
        <v>0</v>
      </c>
      <c r="S33" s="350">
        <f>'t3'!R31</f>
        <v>0</v>
      </c>
      <c r="T33" s="350">
        <f>'t3'!D31</f>
        <v>0</v>
      </c>
      <c r="U33" s="350">
        <f>'t3'!F31</f>
        <v>0</v>
      </c>
      <c r="V33" s="350">
        <f>'t3'!H31</f>
        <v>0</v>
      </c>
      <c r="W33" s="350">
        <f>'t3'!J31</f>
        <v>0</v>
      </c>
      <c r="X33" s="350">
        <f>'t3'!L31</f>
        <v>0</v>
      </c>
      <c r="Y33" s="350">
        <f t="shared" si="0"/>
        <v>0</v>
      </c>
      <c r="Z33" s="350">
        <f>'t10'!AV31</f>
        <v>0</v>
      </c>
      <c r="AA33" s="350" t="str">
        <f t="shared" si="4"/>
        <v>OK</v>
      </c>
      <c r="AB33" s="194" t="str">
        <f t="shared" si="5"/>
        <v>OK</v>
      </c>
    </row>
    <row r="34" spans="1:28" ht="15.75" customHeight="1">
      <c r="A34" s="141" t="str">
        <f>'t1'!A32</f>
        <v>TOTALE</v>
      </c>
      <c r="B34" s="179"/>
      <c r="C34" s="349">
        <f aca="true" t="shared" si="6" ref="C34:M34">SUM(C8:C33)</f>
        <v>0</v>
      </c>
      <c r="D34" s="349">
        <f t="shared" si="6"/>
        <v>0</v>
      </c>
      <c r="E34" s="349">
        <f t="shared" si="6"/>
        <v>0</v>
      </c>
      <c r="F34" s="349">
        <f t="shared" si="6"/>
        <v>0</v>
      </c>
      <c r="G34" s="349">
        <f t="shared" si="6"/>
        <v>0</v>
      </c>
      <c r="H34" s="349">
        <f t="shared" si="6"/>
        <v>0</v>
      </c>
      <c r="I34" s="349">
        <f t="shared" si="6"/>
        <v>0</v>
      </c>
      <c r="J34" s="349">
        <f t="shared" si="6"/>
        <v>0</v>
      </c>
      <c r="K34" s="349">
        <f t="shared" si="6"/>
        <v>0</v>
      </c>
      <c r="L34" s="349">
        <f t="shared" si="6"/>
        <v>0</v>
      </c>
      <c r="M34" s="349">
        <f t="shared" si="6"/>
        <v>0</v>
      </c>
      <c r="N34" s="350" t="str">
        <f t="shared" si="2"/>
        <v>OK</v>
      </c>
      <c r="O34" s="105" t="str">
        <f t="shared" si="3"/>
        <v>OK</v>
      </c>
      <c r="P34" s="349">
        <f aca="true" t="shared" si="7" ref="P34:Z34">SUM(P8:P33)</f>
        <v>0</v>
      </c>
      <c r="Q34" s="349">
        <f t="shared" si="7"/>
        <v>0</v>
      </c>
      <c r="R34" s="349">
        <f t="shared" si="7"/>
        <v>0</v>
      </c>
      <c r="S34" s="349">
        <f t="shared" si="7"/>
        <v>0</v>
      </c>
      <c r="T34" s="349">
        <f t="shared" si="7"/>
        <v>0</v>
      </c>
      <c r="U34" s="349">
        <f t="shared" si="7"/>
        <v>0</v>
      </c>
      <c r="V34" s="349">
        <f t="shared" si="7"/>
        <v>0</v>
      </c>
      <c r="W34" s="349">
        <f t="shared" si="7"/>
        <v>0</v>
      </c>
      <c r="X34" s="349">
        <f t="shared" si="7"/>
        <v>0</v>
      </c>
      <c r="Y34" s="349">
        <f t="shared" si="7"/>
        <v>0</v>
      </c>
      <c r="Z34" s="349">
        <f t="shared" si="7"/>
        <v>0</v>
      </c>
      <c r="AA34" s="350" t="str">
        <f t="shared" si="4"/>
        <v>OK</v>
      </c>
      <c r="AB34" s="194"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8.xml><?xml version="1.0" encoding="utf-8"?>
<worksheet xmlns="http://schemas.openxmlformats.org/spreadsheetml/2006/main" xmlns:r="http://schemas.openxmlformats.org/officeDocument/2006/relationships">
  <sheetPr codeName="Foglio25"/>
  <dimension ref="A1:M32"/>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1328" t="str">
        <f>'t1'!A1</f>
        <v>PRESIDENZA DEL CONSIGLIO DEI MINISTRI - anno 2019</v>
      </c>
      <c r="B1" s="1328"/>
      <c r="C1" s="1328"/>
      <c r="D1" s="1328"/>
      <c r="E1" s="1328"/>
      <c r="F1" s="1328"/>
      <c r="G1" s="1328"/>
      <c r="H1" s="324"/>
      <c r="I1" s="321"/>
      <c r="K1" s="3"/>
      <c r="M1"/>
    </row>
    <row r="2" spans="2:13" ht="12.75" customHeight="1">
      <c r="B2" s="5"/>
      <c r="C2" s="5"/>
      <c r="D2" s="1418"/>
      <c r="E2" s="1418"/>
      <c r="F2" s="1418"/>
      <c r="G2" s="1418"/>
      <c r="H2" s="1418"/>
      <c r="I2" s="1418"/>
      <c r="J2" s="325"/>
      <c r="K2" s="3"/>
      <c r="M2"/>
    </row>
    <row r="3" spans="1:9" ht="21" customHeight="1">
      <c r="A3" s="199" t="s">
        <v>262</v>
      </c>
      <c r="C3" s="5"/>
      <c r="D3" s="5"/>
      <c r="E3" s="5"/>
      <c r="F3" s="5"/>
      <c r="G3" s="5"/>
      <c r="H3" s="5"/>
      <c r="I3" s="5"/>
    </row>
    <row r="4" spans="1:9" ht="49.5" customHeight="1">
      <c r="A4" s="187" t="s">
        <v>200</v>
      </c>
      <c r="B4" s="187" t="s">
        <v>199</v>
      </c>
      <c r="C4" s="187" t="str">
        <f>"Presenti 31.12 anno precedente (Tab 1)"</f>
        <v>Presenti 31.12 anno precedente (Tab 1)</v>
      </c>
      <c r="D4" s="187" t="s">
        <v>221</v>
      </c>
      <c r="E4" s="187" t="s">
        <v>222</v>
      </c>
      <c r="F4" s="187" t="s">
        <v>223</v>
      </c>
      <c r="G4" s="187" t="s">
        <v>234</v>
      </c>
      <c r="H4" s="187" t="s">
        <v>224</v>
      </c>
      <c r="I4" s="187" t="s">
        <v>191</v>
      </c>
    </row>
    <row r="5" spans="1:9" ht="11.25">
      <c r="A5" s="187"/>
      <c r="B5" s="187"/>
      <c r="C5" s="197" t="s">
        <v>201</v>
      </c>
      <c r="D5" s="197" t="s">
        <v>202</v>
      </c>
      <c r="E5" s="197" t="s">
        <v>203</v>
      </c>
      <c r="F5" s="197" t="s">
        <v>204</v>
      </c>
      <c r="G5" s="197" t="s">
        <v>233</v>
      </c>
      <c r="H5" s="197" t="s">
        <v>225</v>
      </c>
      <c r="I5" s="197" t="s">
        <v>226</v>
      </c>
    </row>
    <row r="6" spans="1:9" ht="12.75" customHeight="1">
      <c r="A6" s="141" t="str">
        <f>'t1'!A6</f>
        <v>CONSIGLIERE</v>
      </c>
      <c r="B6" s="189" t="str">
        <f>'t1'!B6</f>
        <v>0D0CON</v>
      </c>
      <c r="C6" s="349">
        <f>'t1'!C6+'t1'!D6</f>
        <v>0</v>
      </c>
      <c r="D6" s="349">
        <f>'t5'!S7+'t5'!T7</f>
        <v>0</v>
      </c>
      <c r="E6" s="350">
        <f>'t6'!U7+'t6'!V7</f>
        <v>0</v>
      </c>
      <c r="F6" s="350">
        <f>'t4'!C32</f>
        <v>0</v>
      </c>
      <c r="G6" s="350">
        <f>C6-D6+E6+F6</f>
        <v>0</v>
      </c>
      <c r="H6" s="350">
        <f>'t4'!AC6</f>
        <v>0</v>
      </c>
      <c r="I6" s="180" t="str">
        <f>IF(H6&lt;=G6,"OK","ERRORE")</f>
        <v>OK</v>
      </c>
    </row>
    <row r="7" spans="1:9" ht="12.75" customHeight="1">
      <c r="A7" s="141" t="str">
        <f>'t1'!A7</f>
        <v>DIRIGENTE I FASCIA</v>
      </c>
      <c r="B7" s="189" t="str">
        <f>'t1'!B7</f>
        <v>0D0077</v>
      </c>
      <c r="C7" s="349">
        <f>'t1'!C7+'t1'!D7</f>
        <v>0</v>
      </c>
      <c r="D7" s="349">
        <f>'t5'!S8+'t5'!T8</f>
        <v>0</v>
      </c>
      <c r="E7" s="350">
        <f>'t6'!U8+'t6'!V8</f>
        <v>0</v>
      </c>
      <c r="F7" s="350">
        <f>'t4'!D32</f>
        <v>0</v>
      </c>
      <c r="G7" s="350">
        <f>C7-D7+E7+F7</f>
        <v>0</v>
      </c>
      <c r="H7" s="350">
        <f>'t4'!AC7</f>
        <v>0</v>
      </c>
      <c r="I7" s="180" t="str">
        <f aca="true" t="shared" si="0" ref="I7:I31">IF(H7&lt;=G7,"OK","ERRORE")</f>
        <v>OK</v>
      </c>
    </row>
    <row r="8" spans="1:9" ht="12.75" customHeight="1">
      <c r="A8" s="141" t="str">
        <f>'t1'!A8</f>
        <v>DIRIGENTE I FASCIA A TEMPO DETERM.</v>
      </c>
      <c r="B8" s="189" t="str">
        <f>'t1'!B8</f>
        <v>0D0078</v>
      </c>
      <c r="C8" s="349">
        <f>'t1'!C8+'t1'!D8</f>
        <v>0</v>
      </c>
      <c r="D8" s="349">
        <f>'t5'!S9+'t5'!T9</f>
        <v>0</v>
      </c>
      <c r="E8" s="350">
        <f>'t6'!U9+'t6'!V9</f>
        <v>0</v>
      </c>
      <c r="F8" s="350">
        <f>'t4'!E32</f>
        <v>0</v>
      </c>
      <c r="G8" s="350">
        <f aca="true" t="shared" si="1" ref="G8:G31">C8-D8+E8+F8</f>
        <v>0</v>
      </c>
      <c r="H8" s="350">
        <f>'t4'!AC8</f>
        <v>0</v>
      </c>
      <c r="I8" s="180" t="str">
        <f t="shared" si="0"/>
        <v>OK</v>
      </c>
    </row>
    <row r="9" spans="1:9" ht="12.75" customHeight="1">
      <c r="A9" s="141" t="str">
        <f>'t1'!A9</f>
        <v>REFERENDARIO</v>
      </c>
      <c r="B9" s="189" t="str">
        <f>'t1'!B9</f>
        <v>0D0376</v>
      </c>
      <c r="C9" s="349">
        <f>'t1'!C9+'t1'!D9</f>
        <v>0</v>
      </c>
      <c r="D9" s="349">
        <f>'t5'!S10+'t5'!T10</f>
        <v>0</v>
      </c>
      <c r="E9" s="350">
        <f>'t6'!U10+'t6'!V10</f>
        <v>0</v>
      </c>
      <c r="F9" s="350">
        <f>'t4'!F32</f>
        <v>0</v>
      </c>
      <c r="G9" s="350">
        <f t="shared" si="1"/>
        <v>0</v>
      </c>
      <c r="H9" s="350">
        <f>'t4'!AC9</f>
        <v>0</v>
      </c>
      <c r="I9" s="180" t="str">
        <f t="shared" si="0"/>
        <v>OK</v>
      </c>
    </row>
    <row r="10" spans="1:9" ht="12.75" customHeight="1">
      <c r="A10" s="141" t="str">
        <f>'t1'!A10</f>
        <v>DIRIGENTE II FASCIA</v>
      </c>
      <c r="B10" s="189" t="str">
        <f>'t1'!B10</f>
        <v>0D0079</v>
      </c>
      <c r="C10" s="349">
        <f>'t1'!C10+'t1'!D10</f>
        <v>0</v>
      </c>
      <c r="D10" s="349">
        <f>'t5'!S11+'t5'!T11</f>
        <v>0</v>
      </c>
      <c r="E10" s="350">
        <f>'t6'!U11+'t6'!V11</f>
        <v>0</v>
      </c>
      <c r="F10" s="350">
        <f>'t4'!G32</f>
        <v>0</v>
      </c>
      <c r="G10" s="350">
        <f t="shared" si="1"/>
        <v>0</v>
      </c>
      <c r="H10" s="350">
        <f>'t4'!AC10</f>
        <v>0</v>
      </c>
      <c r="I10" s="180" t="str">
        <f t="shared" si="0"/>
        <v>OK</v>
      </c>
    </row>
    <row r="11" spans="1:9" ht="12.75" customHeight="1">
      <c r="A11" s="141" t="str">
        <f>'t1'!A11</f>
        <v>DIRIGENTE II FASCIA A TEMPO DETERM.</v>
      </c>
      <c r="B11" s="189" t="str">
        <f>'t1'!B11</f>
        <v>0D0080</v>
      </c>
      <c r="C11" s="349">
        <f>'t1'!C11+'t1'!D11</f>
        <v>0</v>
      </c>
      <c r="D11" s="349">
        <f>'t5'!S12+'t5'!T12</f>
        <v>0</v>
      </c>
      <c r="E11" s="350">
        <f>'t6'!U12+'t6'!V12</f>
        <v>0</v>
      </c>
      <c r="F11" s="350">
        <f>'t4'!H32</f>
        <v>0</v>
      </c>
      <c r="G11" s="350">
        <f t="shared" si="1"/>
        <v>0</v>
      </c>
      <c r="H11" s="350">
        <f>'t4'!AC11</f>
        <v>0</v>
      </c>
      <c r="I11" s="180" t="str">
        <f t="shared" si="0"/>
        <v>OK</v>
      </c>
    </row>
    <row r="12" spans="1:9" ht="12.75" customHeight="1">
      <c r="A12" s="141" t="str">
        <f>'t1'!A12</f>
        <v>ISPETTORE GENERALE R.E.</v>
      </c>
      <c r="B12" s="189" t="str">
        <f>'t1'!B12</f>
        <v>0E0083</v>
      </c>
      <c r="C12" s="349">
        <f>'t1'!C12+'t1'!D12</f>
        <v>0</v>
      </c>
      <c r="D12" s="349">
        <f>'t5'!S13+'t5'!T13</f>
        <v>0</v>
      </c>
      <c r="E12" s="350">
        <f>'t6'!U13+'t6'!V13</f>
        <v>0</v>
      </c>
      <c r="F12" s="350">
        <f>'t4'!I32</f>
        <v>0</v>
      </c>
      <c r="G12" s="350">
        <f t="shared" si="1"/>
        <v>0</v>
      </c>
      <c r="H12" s="350">
        <f>'t4'!AC12</f>
        <v>0</v>
      </c>
      <c r="I12" s="180" t="str">
        <f t="shared" si="0"/>
        <v>OK</v>
      </c>
    </row>
    <row r="13" spans="1:9" ht="12.75" customHeight="1">
      <c r="A13" s="141" t="str">
        <f>'t1'!A13</f>
        <v>DIRETTORE DIVISIONE R.E.</v>
      </c>
      <c r="B13" s="189" t="str">
        <f>'t1'!B13</f>
        <v>0E0076</v>
      </c>
      <c r="C13" s="349">
        <f>'t1'!C13+'t1'!D13</f>
        <v>0</v>
      </c>
      <c r="D13" s="349">
        <f>'t5'!S14+'t5'!T14</f>
        <v>0</v>
      </c>
      <c r="E13" s="350">
        <f>'t6'!U14+'t6'!V14</f>
        <v>0</v>
      </c>
      <c r="F13" s="350">
        <f>'t4'!J32</f>
        <v>0</v>
      </c>
      <c r="G13" s="350">
        <f t="shared" si="1"/>
        <v>0</v>
      </c>
      <c r="H13" s="350">
        <f>'t4'!AC13</f>
        <v>0</v>
      </c>
      <c r="I13" s="180" t="str">
        <f t="shared" si="0"/>
        <v>OK</v>
      </c>
    </row>
    <row r="14" spans="1:9" ht="12.75" customHeight="1">
      <c r="A14" s="141" t="str">
        <f>'t1'!A14</f>
        <v>CAT. A - F9</v>
      </c>
      <c r="B14" s="189" t="str">
        <f>'t1'!B14</f>
        <v>0CAF09</v>
      </c>
      <c r="C14" s="349">
        <f>'t1'!C14+'t1'!D14</f>
        <v>0</v>
      </c>
      <c r="D14" s="349">
        <f>'t5'!S15+'t5'!T15</f>
        <v>0</v>
      </c>
      <c r="E14" s="350">
        <f>'t6'!U15+'t6'!V15</f>
        <v>0</v>
      </c>
      <c r="F14" s="350">
        <f>'t4'!K32</f>
        <v>0</v>
      </c>
      <c r="G14" s="350">
        <f t="shared" si="1"/>
        <v>0</v>
      </c>
      <c r="H14" s="350">
        <f>'t4'!AC14</f>
        <v>0</v>
      </c>
      <c r="I14" s="180" t="str">
        <f t="shared" si="0"/>
        <v>OK</v>
      </c>
    </row>
    <row r="15" spans="1:9" ht="12.75" customHeight="1">
      <c r="A15" s="141" t="str">
        <f>'t1'!A15</f>
        <v>CAT. A - F8</v>
      </c>
      <c r="B15" s="189" t="str">
        <f>'t1'!B15</f>
        <v>0CAF08</v>
      </c>
      <c r="C15" s="349">
        <f>'t1'!C15+'t1'!D15</f>
        <v>0</v>
      </c>
      <c r="D15" s="349">
        <f>'t5'!S16+'t5'!T16</f>
        <v>0</v>
      </c>
      <c r="E15" s="350">
        <f>'t6'!U16+'t6'!V16</f>
        <v>0</v>
      </c>
      <c r="F15" s="350">
        <f>'t4'!L32</f>
        <v>0</v>
      </c>
      <c r="G15" s="350">
        <f t="shared" si="1"/>
        <v>0</v>
      </c>
      <c r="H15" s="350">
        <f>'t4'!AC15</f>
        <v>0</v>
      </c>
      <c r="I15" s="180" t="str">
        <f t="shared" si="0"/>
        <v>OK</v>
      </c>
    </row>
    <row r="16" spans="1:9" ht="12.75" customHeight="1">
      <c r="A16" s="141" t="str">
        <f>'t1'!A16</f>
        <v>CAT. A - F7</v>
      </c>
      <c r="B16" s="189" t="str">
        <f>'t1'!B16</f>
        <v>0CAF07</v>
      </c>
      <c r="C16" s="349">
        <f>'t1'!C16+'t1'!D16</f>
        <v>0</v>
      </c>
      <c r="D16" s="349">
        <f>'t5'!S17+'t5'!T17</f>
        <v>0</v>
      </c>
      <c r="E16" s="350">
        <f>'t6'!U17+'t6'!V17</f>
        <v>0</v>
      </c>
      <c r="F16" s="350">
        <f>'t4'!M32</f>
        <v>0</v>
      </c>
      <c r="G16" s="350">
        <f t="shared" si="1"/>
        <v>0</v>
      </c>
      <c r="H16" s="350">
        <f>'t4'!AC16</f>
        <v>0</v>
      </c>
      <c r="I16" s="180" t="str">
        <f t="shared" si="0"/>
        <v>OK</v>
      </c>
    </row>
    <row r="17" spans="1:9" ht="12.75" customHeight="1">
      <c r="A17" s="141" t="str">
        <f>'t1'!A17</f>
        <v>CAT. A - F6</v>
      </c>
      <c r="B17" s="189" t="str">
        <f>'t1'!B17</f>
        <v>0CAF06</v>
      </c>
      <c r="C17" s="349">
        <f>'t1'!C17+'t1'!D17</f>
        <v>0</v>
      </c>
      <c r="D17" s="349">
        <f>'t5'!S18+'t5'!T18</f>
        <v>0</v>
      </c>
      <c r="E17" s="350">
        <f>'t6'!U18+'t6'!V18</f>
        <v>0</v>
      </c>
      <c r="F17" s="350">
        <f>'t4'!N32</f>
        <v>0</v>
      </c>
      <c r="G17" s="350">
        <f t="shared" si="1"/>
        <v>0</v>
      </c>
      <c r="H17" s="350">
        <f>'t4'!AC17</f>
        <v>0</v>
      </c>
      <c r="I17" s="180" t="str">
        <f t="shared" si="0"/>
        <v>OK</v>
      </c>
    </row>
    <row r="18" spans="1:9" ht="12.75" customHeight="1">
      <c r="A18" s="141" t="str">
        <f>'t1'!A18</f>
        <v>CAT. A - F5</v>
      </c>
      <c r="B18" s="189" t="str">
        <f>'t1'!B18</f>
        <v>0CAF05</v>
      </c>
      <c r="C18" s="349">
        <f>'t1'!C18+'t1'!D18</f>
        <v>0</v>
      </c>
      <c r="D18" s="349">
        <f>'t5'!S19+'t5'!T19</f>
        <v>0</v>
      </c>
      <c r="E18" s="350">
        <f>'t6'!U19+'t6'!V19</f>
        <v>0</v>
      </c>
      <c r="F18" s="350">
        <f>'t4'!O32</f>
        <v>0</v>
      </c>
      <c r="G18" s="350">
        <f t="shared" si="1"/>
        <v>0</v>
      </c>
      <c r="H18" s="350">
        <f>'t4'!AC18</f>
        <v>0</v>
      </c>
      <c r="I18" s="180" t="str">
        <f t="shared" si="0"/>
        <v>OK</v>
      </c>
    </row>
    <row r="19" spans="1:9" ht="12.75" customHeight="1">
      <c r="A19" s="141" t="str">
        <f>'t1'!A19</f>
        <v>CAT. A - F4</v>
      </c>
      <c r="B19" s="189" t="str">
        <f>'t1'!B19</f>
        <v>0CAF04</v>
      </c>
      <c r="C19" s="349">
        <f>'t1'!C19+'t1'!D19</f>
        <v>0</v>
      </c>
      <c r="D19" s="349">
        <f>'t5'!S20+'t5'!T20</f>
        <v>0</v>
      </c>
      <c r="E19" s="350">
        <f>'t6'!U20+'t6'!V20</f>
        <v>0</v>
      </c>
      <c r="F19" s="350">
        <f>'t4'!P32</f>
        <v>0</v>
      </c>
      <c r="G19" s="350">
        <f t="shared" si="1"/>
        <v>0</v>
      </c>
      <c r="H19" s="350">
        <f>'t4'!AC19</f>
        <v>0</v>
      </c>
      <c r="I19" s="180" t="str">
        <f t="shared" si="0"/>
        <v>OK</v>
      </c>
    </row>
    <row r="20" spans="1:9" ht="12.75" customHeight="1">
      <c r="A20" s="141" t="str">
        <f>'t1'!A20</f>
        <v>CAT. A - F3</v>
      </c>
      <c r="B20" s="189" t="str">
        <f>'t1'!B20</f>
        <v>0CAF03</v>
      </c>
      <c r="C20" s="349">
        <f>'t1'!C20+'t1'!D20</f>
        <v>0</v>
      </c>
      <c r="D20" s="349">
        <f>'t5'!S21+'t5'!T21</f>
        <v>0</v>
      </c>
      <c r="E20" s="350">
        <f>'t6'!U21+'t6'!V21</f>
        <v>0</v>
      </c>
      <c r="F20" s="350">
        <f>'t4'!Q32</f>
        <v>0</v>
      </c>
      <c r="G20" s="350">
        <f t="shared" si="1"/>
        <v>0</v>
      </c>
      <c r="H20" s="350">
        <f>'t4'!AC20</f>
        <v>0</v>
      </c>
      <c r="I20" s="180" t="str">
        <f t="shared" si="0"/>
        <v>OK</v>
      </c>
    </row>
    <row r="21" spans="1:9" ht="12.75" customHeight="1">
      <c r="A21" s="141" t="str">
        <f>'t1'!A21</f>
        <v>CAT. A - F2</v>
      </c>
      <c r="B21" s="189" t="str">
        <f>'t1'!B21</f>
        <v>0CAF02</v>
      </c>
      <c r="C21" s="349">
        <f>'t1'!C21+'t1'!D21</f>
        <v>0</v>
      </c>
      <c r="D21" s="349">
        <f>'t5'!S22+'t5'!T22</f>
        <v>0</v>
      </c>
      <c r="E21" s="350">
        <f>'t6'!U22+'t6'!V22</f>
        <v>0</v>
      </c>
      <c r="F21" s="350">
        <f>'t4'!R32</f>
        <v>0</v>
      </c>
      <c r="G21" s="350">
        <f t="shared" si="1"/>
        <v>0</v>
      </c>
      <c r="H21" s="350">
        <f>'t4'!AC21</f>
        <v>0</v>
      </c>
      <c r="I21" s="180" t="str">
        <f t="shared" si="0"/>
        <v>OK</v>
      </c>
    </row>
    <row r="22" spans="1:9" ht="12.75" customHeight="1">
      <c r="A22" s="141" t="str">
        <f>'t1'!A22</f>
        <v>CAT. A - F1</v>
      </c>
      <c r="B22" s="189" t="str">
        <f>'t1'!B22</f>
        <v>0CAF01</v>
      </c>
      <c r="C22" s="349">
        <f>'t1'!C22+'t1'!D22</f>
        <v>0</v>
      </c>
      <c r="D22" s="349">
        <f>'t5'!S23+'t5'!T23</f>
        <v>0</v>
      </c>
      <c r="E22" s="350">
        <f>'t6'!U23+'t6'!V23</f>
        <v>0</v>
      </c>
      <c r="F22" s="350">
        <f>'t4'!S32</f>
        <v>0</v>
      </c>
      <c r="G22" s="350">
        <f t="shared" si="1"/>
        <v>0</v>
      </c>
      <c r="H22" s="350">
        <f>'t4'!AC22</f>
        <v>0</v>
      </c>
      <c r="I22" s="180" t="str">
        <f t="shared" si="0"/>
        <v>OK</v>
      </c>
    </row>
    <row r="23" spans="1:9" ht="12.75" customHeight="1">
      <c r="A23" s="141" t="str">
        <f>'t1'!A23</f>
        <v>CAT. B - F9</v>
      </c>
      <c r="B23" s="189" t="str">
        <f>'t1'!B23</f>
        <v>0CBF09</v>
      </c>
      <c r="C23" s="349">
        <f>'t1'!C23+'t1'!D23</f>
        <v>0</v>
      </c>
      <c r="D23" s="349">
        <f>'t5'!S24+'t5'!T24</f>
        <v>0</v>
      </c>
      <c r="E23" s="350">
        <f>'t6'!U24+'t6'!V24</f>
        <v>0</v>
      </c>
      <c r="F23" s="350">
        <f>'t4'!T32</f>
        <v>0</v>
      </c>
      <c r="G23" s="350">
        <f t="shared" si="1"/>
        <v>0</v>
      </c>
      <c r="H23" s="350">
        <f>'t4'!AC23</f>
        <v>0</v>
      </c>
      <c r="I23" s="180" t="str">
        <f t="shared" si="0"/>
        <v>OK</v>
      </c>
    </row>
    <row r="24" spans="1:9" ht="12.75" customHeight="1">
      <c r="A24" s="141" t="str">
        <f>'t1'!A24</f>
        <v>CAT. B - F8</v>
      </c>
      <c r="B24" s="189" t="str">
        <f>'t1'!B24</f>
        <v>0CBF08</v>
      </c>
      <c r="C24" s="349">
        <f>'t1'!C24+'t1'!D24</f>
        <v>0</v>
      </c>
      <c r="D24" s="349">
        <f>'t5'!S25+'t5'!T25</f>
        <v>0</v>
      </c>
      <c r="E24" s="350">
        <f>'t6'!U25+'t6'!V25</f>
        <v>0</v>
      </c>
      <c r="F24" s="350">
        <f>'t4'!U32</f>
        <v>0</v>
      </c>
      <c r="G24" s="350">
        <f t="shared" si="1"/>
        <v>0</v>
      </c>
      <c r="H24" s="350">
        <f>'t4'!AC24</f>
        <v>0</v>
      </c>
      <c r="I24" s="180" t="str">
        <f t="shared" si="0"/>
        <v>OK</v>
      </c>
    </row>
    <row r="25" spans="1:9" ht="12.75" customHeight="1">
      <c r="A25" s="141" t="str">
        <f>'t1'!A25</f>
        <v>CAT. B - F7</v>
      </c>
      <c r="B25" s="189" t="str">
        <f>'t1'!B25</f>
        <v>0CBF07</v>
      </c>
      <c r="C25" s="349">
        <f>'t1'!C25+'t1'!D25</f>
        <v>0</v>
      </c>
      <c r="D25" s="349">
        <f>'t5'!S26+'t5'!T26</f>
        <v>0</v>
      </c>
      <c r="E25" s="350">
        <f>'t6'!U26+'t6'!V26</f>
        <v>0</v>
      </c>
      <c r="F25" s="350">
        <f>'t4'!V32</f>
        <v>0</v>
      </c>
      <c r="G25" s="350">
        <f t="shared" si="1"/>
        <v>0</v>
      </c>
      <c r="H25" s="350">
        <f>'t4'!AC25</f>
        <v>0</v>
      </c>
      <c r="I25" s="180" t="str">
        <f t="shared" si="0"/>
        <v>OK</v>
      </c>
    </row>
    <row r="26" spans="1:9" ht="12.75" customHeight="1">
      <c r="A26" s="141" t="str">
        <f>'t1'!A26</f>
        <v>CAT. B - F6</v>
      </c>
      <c r="B26" s="189" t="str">
        <f>'t1'!B26</f>
        <v>0CBF06</v>
      </c>
      <c r="C26" s="349">
        <f>'t1'!C26+'t1'!D26</f>
        <v>0</v>
      </c>
      <c r="D26" s="349">
        <f>'t5'!S27+'t5'!T27</f>
        <v>0</v>
      </c>
      <c r="E26" s="350">
        <f>'t6'!U27+'t6'!V27</f>
        <v>0</v>
      </c>
      <c r="F26" s="350">
        <f>'t4'!W32</f>
        <v>0</v>
      </c>
      <c r="G26" s="350">
        <f t="shared" si="1"/>
        <v>0</v>
      </c>
      <c r="H26" s="350">
        <f>'t4'!AC26</f>
        <v>0</v>
      </c>
      <c r="I26" s="180" t="str">
        <f t="shared" si="0"/>
        <v>OK</v>
      </c>
    </row>
    <row r="27" spans="1:9" ht="12.75" customHeight="1">
      <c r="A27" s="141" t="str">
        <f>'t1'!A27</f>
        <v>CAT. B - F5</v>
      </c>
      <c r="B27" s="189" t="str">
        <f>'t1'!B27</f>
        <v>0CBF05</v>
      </c>
      <c r="C27" s="349">
        <f>'t1'!C27+'t1'!D27</f>
        <v>0</v>
      </c>
      <c r="D27" s="349">
        <f>'t5'!S28+'t5'!T28</f>
        <v>0</v>
      </c>
      <c r="E27" s="350">
        <f>'t6'!U28+'t6'!V28</f>
        <v>0</v>
      </c>
      <c r="F27" s="350">
        <f>'t4'!X32</f>
        <v>0</v>
      </c>
      <c r="G27" s="350">
        <f t="shared" si="1"/>
        <v>0</v>
      </c>
      <c r="H27" s="350">
        <f>'t4'!AC27</f>
        <v>0</v>
      </c>
      <c r="I27" s="180" t="str">
        <f t="shared" si="0"/>
        <v>OK</v>
      </c>
    </row>
    <row r="28" spans="1:9" ht="12.75" customHeight="1">
      <c r="A28" s="141" t="str">
        <f>'t1'!A28</f>
        <v>CAT. B - F4</v>
      </c>
      <c r="B28" s="189" t="str">
        <f>'t1'!B28</f>
        <v>0CBF04</v>
      </c>
      <c r="C28" s="349">
        <f>'t1'!C28+'t1'!D28</f>
        <v>0</v>
      </c>
      <c r="D28" s="349">
        <f>'t5'!S29+'t5'!T29</f>
        <v>0</v>
      </c>
      <c r="E28" s="350">
        <f>'t6'!U29+'t6'!V29</f>
        <v>0</v>
      </c>
      <c r="F28" s="350">
        <f>'t4'!Y32</f>
        <v>0</v>
      </c>
      <c r="G28" s="350">
        <f t="shared" si="1"/>
        <v>0</v>
      </c>
      <c r="H28" s="350">
        <f>'t4'!AC28</f>
        <v>0</v>
      </c>
      <c r="I28" s="180" t="str">
        <f t="shared" si="0"/>
        <v>OK</v>
      </c>
    </row>
    <row r="29" spans="1:9" ht="12.75" customHeight="1">
      <c r="A29" s="141" t="str">
        <f>'t1'!A29</f>
        <v>CAT. B - F3</v>
      </c>
      <c r="B29" s="189" t="str">
        <f>'t1'!B29</f>
        <v>0CBF03</v>
      </c>
      <c r="C29" s="349">
        <f>'t1'!C29+'t1'!D29</f>
        <v>0</v>
      </c>
      <c r="D29" s="349">
        <f>'t5'!S30+'t5'!T30</f>
        <v>0</v>
      </c>
      <c r="E29" s="350">
        <f>'t6'!U30+'t6'!V30</f>
        <v>0</v>
      </c>
      <c r="F29" s="350">
        <f>'t4'!Z32</f>
        <v>0</v>
      </c>
      <c r="G29" s="350">
        <f t="shared" si="1"/>
        <v>0</v>
      </c>
      <c r="H29" s="350">
        <f>'t4'!AC29</f>
        <v>0</v>
      </c>
      <c r="I29" s="180" t="str">
        <f t="shared" si="0"/>
        <v>OK</v>
      </c>
    </row>
    <row r="30" spans="1:9" ht="12.75" customHeight="1">
      <c r="A30" s="141" t="str">
        <f>'t1'!A30</f>
        <v>CAT. B - F2</v>
      </c>
      <c r="B30" s="189" t="str">
        <f>'t1'!B30</f>
        <v>0CBF02</v>
      </c>
      <c r="C30" s="349">
        <f>'t1'!C30+'t1'!D30</f>
        <v>0</v>
      </c>
      <c r="D30" s="349">
        <f>'t5'!S31+'t5'!T31</f>
        <v>0</v>
      </c>
      <c r="E30" s="350">
        <f>'t6'!U31+'t6'!V31</f>
        <v>0</v>
      </c>
      <c r="F30" s="350">
        <f>'t4'!AA32</f>
        <v>0</v>
      </c>
      <c r="G30" s="350">
        <f t="shared" si="1"/>
        <v>0</v>
      </c>
      <c r="H30" s="350">
        <f>'t4'!AC30</f>
        <v>0</v>
      </c>
      <c r="I30" s="180" t="str">
        <f t="shared" si="0"/>
        <v>OK</v>
      </c>
    </row>
    <row r="31" spans="1:9" ht="12.75" customHeight="1">
      <c r="A31" s="141" t="str">
        <f>'t1'!A31</f>
        <v>CAT. B - F1</v>
      </c>
      <c r="B31" s="189" t="str">
        <f>'t1'!B31</f>
        <v>0CBF01</v>
      </c>
      <c r="C31" s="349">
        <f>'t1'!C31+'t1'!D31</f>
        <v>0</v>
      </c>
      <c r="D31" s="349">
        <f>'t5'!S32+'t5'!T32</f>
        <v>0</v>
      </c>
      <c r="E31" s="350">
        <f>'t6'!U32+'t6'!V32</f>
        <v>0</v>
      </c>
      <c r="F31" s="350">
        <f>'t4'!AB32</f>
        <v>0</v>
      </c>
      <c r="G31" s="350">
        <f t="shared" si="1"/>
        <v>0</v>
      </c>
      <c r="H31" s="350">
        <f>'t4'!AC31</f>
        <v>0</v>
      </c>
      <c r="I31" s="180" t="str">
        <f t="shared" si="0"/>
        <v>OK</v>
      </c>
    </row>
    <row r="32" spans="1:9" s="356" customFormat="1" ht="15.75" customHeight="1">
      <c r="A32" s="722" t="str">
        <f>'t1'!A32</f>
        <v>TOTALE</v>
      </c>
      <c r="B32" s="210"/>
      <c r="C32" s="372">
        <f aca="true" t="shared" si="2" ref="C32:H32">SUM(C6:C31)</f>
        <v>0</v>
      </c>
      <c r="D32" s="372">
        <f t="shared" si="2"/>
        <v>0</v>
      </c>
      <c r="E32" s="372">
        <f t="shared" si="2"/>
        <v>0</v>
      </c>
      <c r="F32" s="372">
        <f t="shared" si="2"/>
        <v>0</v>
      </c>
      <c r="G32" s="372">
        <f t="shared" si="2"/>
        <v>0</v>
      </c>
      <c r="H32" s="372">
        <f t="shared" si="2"/>
        <v>0</v>
      </c>
      <c r="I32" s="181" t="str">
        <f>IF(H32&lt;=G32,"OK","ERRORE")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9.xml><?xml version="1.0" encoding="utf-8"?>
<worksheet xmlns="http://schemas.openxmlformats.org/spreadsheetml/2006/main" xmlns:r="http://schemas.openxmlformats.org/officeDocument/2006/relationships">
  <sheetPr codeName="Foglio26"/>
  <dimension ref="A1:M21"/>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1328" t="str">
        <f>'t1'!A1</f>
        <v>PRESIDENZA DEL CONSIGLIO DEI MINISTRI - anno 2019</v>
      </c>
      <c r="B1" s="1328"/>
      <c r="C1" s="1328"/>
      <c r="D1" s="1328"/>
      <c r="E1" s="1328"/>
      <c r="F1" s="324"/>
      <c r="G1" s="324"/>
      <c r="H1" s="324"/>
      <c r="I1" s="324"/>
      <c r="K1" s="3"/>
      <c r="M1"/>
    </row>
    <row r="2" spans="1:13" ht="16.5" thickBot="1">
      <c r="A2" s="929" t="s">
        <v>676</v>
      </c>
      <c r="C2" s="1418"/>
      <c r="D2" s="1418"/>
      <c r="E2" s="1418"/>
      <c r="F2" s="325"/>
      <c r="G2" s="325"/>
      <c r="H2" s="325"/>
      <c r="I2" s="325"/>
      <c r="K2" s="3"/>
      <c r="M2"/>
    </row>
    <row r="3" spans="1:5" ht="30" customHeight="1" thickBot="1">
      <c r="A3" s="1426" t="s">
        <v>677</v>
      </c>
      <c r="B3" s="1427"/>
      <c r="C3" s="1427"/>
      <c r="D3" s="1427"/>
      <c r="E3" s="1428"/>
    </row>
    <row r="4" spans="1:5" s="200" customFormat="1" ht="31.5">
      <c r="A4" s="681" t="s">
        <v>678</v>
      </c>
      <c r="B4" s="682" t="s">
        <v>679</v>
      </c>
      <c r="C4" s="682" t="s">
        <v>235</v>
      </c>
      <c r="D4" s="683" t="s">
        <v>236</v>
      </c>
      <c r="E4" s="684" t="s">
        <v>423</v>
      </c>
    </row>
    <row r="5" spans="1:5" ht="20.25" customHeight="1">
      <c r="A5" s="204" t="s">
        <v>42</v>
      </c>
      <c r="B5" s="817">
        <f>SI_1!G56</f>
        <v>0</v>
      </c>
      <c r="C5" s="208">
        <f>'t14'!D12</f>
        <v>0</v>
      </c>
      <c r="D5" s="211" t="str">
        <f>IF(B5=0,IF(C5=0,"OK","MANCANO LE UNITA'"),IF(C5=0,"MANCANO LE SPESE","OK"))</f>
        <v>OK</v>
      </c>
      <c r="E5" s="207" t="str">
        <f>IF(AND(B5&gt;0,C5&gt;0),C5/B5," ")</f>
        <v> </v>
      </c>
    </row>
    <row r="6" spans="1:5" ht="20.25" customHeight="1">
      <c r="A6" s="204" t="s">
        <v>15</v>
      </c>
      <c r="B6" s="817">
        <f>SI_1!G59</f>
        <v>0</v>
      </c>
      <c r="C6" s="208">
        <f>'t14'!D13</f>
        <v>0</v>
      </c>
      <c r="D6" s="211" t="str">
        <f>IF(B6=0,IF(C6=0,"OK","MANCANO LE UNITA'"),IF(C6=0,"MANCANO LE SPESE","OK"))</f>
        <v>OK</v>
      </c>
      <c r="E6" s="207" t="str">
        <f>IF(AND(B6&gt;0,C6&gt;0),C6/B6," ")</f>
        <v> </v>
      </c>
    </row>
    <row r="7" spans="1:5" ht="20.25" customHeight="1" thickBot="1">
      <c r="A7" s="205" t="s">
        <v>16</v>
      </c>
      <c r="B7" s="818">
        <f>SI_1!G62</f>
        <v>0</v>
      </c>
      <c r="C7" s="209">
        <f>'t14'!D14</f>
        <v>0</v>
      </c>
      <c r="D7" s="212" t="str">
        <f>IF(B7=0,IF(C7=0,"OK","MANCANO LE UNITA'"),IF(C7=0,"MANCANO LE SPESE","OK"))</f>
        <v>OK</v>
      </c>
      <c r="E7" s="517" t="str">
        <f>IF(AND(B7&gt;0,C7&gt;0),C7/B7," ")</f>
        <v> </v>
      </c>
    </row>
    <row r="10" ht="18.75" thickBot="1">
      <c r="A10" s="930" t="s">
        <v>680</v>
      </c>
    </row>
    <row r="11" spans="1:5" ht="30" customHeight="1" thickBot="1">
      <c r="A11" s="1426" t="s">
        <v>681</v>
      </c>
      <c r="B11" s="1427"/>
      <c r="C11" s="1427"/>
      <c r="D11" s="1427"/>
      <c r="E11" s="1428"/>
    </row>
    <row r="12" spans="1:5" s="200" customFormat="1" ht="32.25" thickBot="1">
      <c r="A12" s="681" t="s">
        <v>682</v>
      </c>
      <c r="B12" s="682" t="s">
        <v>683</v>
      </c>
      <c r="C12" s="682" t="s">
        <v>235</v>
      </c>
      <c r="D12" s="683" t="s">
        <v>236</v>
      </c>
      <c r="E12" s="684" t="s">
        <v>423</v>
      </c>
    </row>
    <row r="13" spans="1:5" ht="20.25" customHeight="1">
      <c r="A13" s="514" t="s">
        <v>195</v>
      </c>
      <c r="B13" s="816">
        <f>'t2'!C8+'t2'!D8</f>
        <v>0</v>
      </c>
      <c r="C13" s="515">
        <f>'t14'!D16</f>
        <v>0</v>
      </c>
      <c r="D13" s="516" t="str">
        <f>IF(B13=0,IF(C13=0,"OK","MANCANO LE UNITA'"),IF(C13=0,"MANCANO LE SPESE","OK"))</f>
        <v>OK</v>
      </c>
      <c r="E13" s="206" t="str">
        <f>IF(AND(B13&gt;0,C13&gt;0),C13/B13," ")</f>
        <v> </v>
      </c>
    </row>
    <row r="14" spans="1:5" ht="20.25" customHeight="1">
      <c r="A14" s="204" t="s">
        <v>196</v>
      </c>
      <c r="B14" s="817">
        <f>'t2'!E8+'t2'!F8</f>
        <v>0</v>
      </c>
      <c r="C14" s="208">
        <f>'t14'!D17</f>
        <v>0</v>
      </c>
      <c r="D14" s="211" t="str">
        <f>IF(B14=0,IF(C14=0,"OK","MANCANO LE UNITA'"),IF(C14=0,"MANCANO LE SPESE","OK"))</f>
        <v>OK</v>
      </c>
      <c r="E14" s="207" t="str">
        <f>IF(AND(B14&gt;0,C14&gt;0),C14/B14," ")</f>
        <v> </v>
      </c>
    </row>
    <row r="15" spans="1:5" ht="20.25" customHeight="1">
      <c r="A15" s="204" t="s">
        <v>53</v>
      </c>
      <c r="B15" s="817">
        <f>'t2'!G8+'t2'!H8</f>
        <v>0</v>
      </c>
      <c r="C15" s="208">
        <f>'t14'!D23</f>
        <v>0</v>
      </c>
      <c r="D15" s="211" t="str">
        <f>IF(B15=0,IF(C15=0,"OK","MANCANO LE UNITA'"),IF(C15=0,"MANCANO LE SPESE","OK"))</f>
        <v>OK</v>
      </c>
      <c r="E15" s="207" t="str">
        <f>IF(AND(B15&gt;0,C15&gt;0),C15/B15," ")</f>
        <v> </v>
      </c>
    </row>
    <row r="16" spans="1:5" ht="20.25" customHeight="1">
      <c r="A16" s="204" t="s">
        <v>197</v>
      </c>
      <c r="B16" s="817">
        <f>'t2'!I8+'t2'!J8</f>
        <v>0</v>
      </c>
      <c r="C16" s="208">
        <f>'t14'!D24</f>
        <v>0</v>
      </c>
      <c r="D16" s="211" t="str">
        <f>IF(B16=0,IF(C16=0,"OK","MANCANO LE UNITA'"),IF(C16=0,"MANCANO LE SPESE","OK"))</f>
        <v>OK</v>
      </c>
      <c r="E16" s="207" t="str">
        <f>IF(AND(B16&gt;0,C16&gt;0),C16/B16," ")</f>
        <v> </v>
      </c>
    </row>
    <row r="17" spans="1:5" ht="13.5" customHeight="1" thickBot="1">
      <c r="A17" s="931"/>
      <c r="B17" s="932"/>
      <c r="C17" s="932"/>
      <c r="D17" s="932"/>
      <c r="E17" s="933"/>
    </row>
    <row r="18" spans="1:5" s="200" customFormat="1" ht="31.5">
      <c r="A18" s="531" t="s">
        <v>421</v>
      </c>
      <c r="B18" s="532" t="s">
        <v>422</v>
      </c>
      <c r="C18" s="532" t="s">
        <v>235</v>
      </c>
      <c r="D18" s="533" t="s">
        <v>425</v>
      </c>
      <c r="E18" s="706" t="s">
        <v>424</v>
      </c>
    </row>
    <row r="19" spans="1:5" ht="27.75" customHeight="1">
      <c r="A19" s="680" t="str">
        <f>'t14'!A10</f>
        <v>SOMME CORRISPOSTE AD AGENZIA DI SOMMINISTRAZIONE(INTERINALI)</v>
      </c>
      <c r="B19" s="180" t="str">
        <f>'t14'!B10</f>
        <v>L105</v>
      </c>
      <c r="C19" s="715">
        <f>'t14'!D10</f>
        <v>0</v>
      </c>
      <c r="D19" s="707" t="str">
        <f>(IF(AND(C19=0,C20&gt;0),"INSERIRE SOMME SPETTANTI ALL'AGENZIA (L105)","OK"))</f>
        <v>OK</v>
      </c>
      <c r="E19" s="1429" t="str">
        <f>(IF(AND(C19&gt;0,C20&gt;0),C19/C20," "))</f>
        <v> </v>
      </c>
    </row>
    <row r="20" spans="1:5" ht="27.75" customHeight="1">
      <c r="A20" s="685" t="str">
        <f>'t14'!A23</f>
        <v>ONERI PER I CONTRATTI DI SOMMINISTRAZIONE(INTERINALI)</v>
      </c>
      <c r="B20" s="686" t="str">
        <f>'t14'!B23</f>
        <v>P062</v>
      </c>
      <c r="C20" s="716">
        <f>'t14'!D23</f>
        <v>0</v>
      </c>
      <c r="D20" s="708" t="str">
        <f>(IF(AND(C20=0,C19&gt;0),"INSERIRE RETRIBUZIONI PER INTERINALI (P062)","OK"))</f>
        <v>OK</v>
      </c>
      <c r="E20" s="1430"/>
    </row>
    <row r="21" spans="1:5" ht="40.5" customHeight="1" thickBot="1">
      <c r="A21" s="1432" t="s">
        <v>434</v>
      </c>
      <c r="B21" s="1433"/>
      <c r="C21" s="1434"/>
      <c r="D21" s="709" t="str">
        <f>(IF(AND(C19&gt;0,C20&gt;0),IF(C19&gt;(C20/100*30),"ATTENZIONE: la voce L105 supera il 30% della voce P062. L'IN1 andrà giustificata","OK"),"OK"))</f>
        <v>OK</v>
      </c>
      <c r="E21" s="1431"/>
    </row>
  </sheetData>
  <sheetProtection password="EA98" sheet="1" formatColumns="0" selectLockedCells="1" selectUnlockedCells="1"/>
  <mergeCells count="6">
    <mergeCell ref="A3:E3"/>
    <mergeCell ref="C2:E2"/>
    <mergeCell ref="E19:E21"/>
    <mergeCell ref="A21:C21"/>
    <mergeCell ref="A1:E1"/>
    <mergeCell ref="A11:E11"/>
  </mergeCells>
  <conditionalFormatting sqref="D19:D21 D13:D16 D5:D7">
    <cfRule type="notContainsText" priority="1" dxfId="38"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Foglio8"/>
  <dimension ref="A1:AK3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9.66015625" style="7" customWidth="1"/>
    <col min="3" max="12" width="11.5" style="5" hidden="1" customWidth="1"/>
    <col min="13" max="13" width="9.33203125" style="872" hidden="1" customWidth="1"/>
    <col min="14" max="26" width="9.33203125" style="5" hidden="1" customWidth="1"/>
    <col min="27" max="36" width="11.5" style="5" customWidth="1"/>
    <col min="37" max="37" width="9.33203125" style="872" customWidth="1"/>
    <col min="38" max="16384" width="9.33203125" style="5" customWidth="1"/>
  </cols>
  <sheetData>
    <row r="1" spans="1:36" ht="24.75" customHeight="1" thickBot="1">
      <c r="A1" s="874" t="str">
        <f>"PRESIDENZA DEL CONSIGLIO DEI MINISTRI"&amp;" - anno "&amp;$L$1</f>
        <v>PRESIDENZA DEL CONSIGLIO DEI MINISTRI - anno 2019</v>
      </c>
      <c r="B1" s="324"/>
      <c r="C1" s="324"/>
      <c r="D1" s="324"/>
      <c r="E1" s="324"/>
      <c r="F1" s="324"/>
      <c r="G1" s="324"/>
      <c r="H1" s="324"/>
      <c r="I1" s="324"/>
      <c r="J1" s="324"/>
      <c r="K1" s="374"/>
      <c r="L1" s="718">
        <v>2019</v>
      </c>
      <c r="AI1" s="374"/>
      <c r="AJ1" s="718"/>
    </row>
    <row r="2" spans="1:36" ht="30" customHeight="1" thickBot="1">
      <c r="A2" s="405"/>
      <c r="B2" s="406"/>
      <c r="C2" s="376"/>
      <c r="D2" s="376"/>
      <c r="E2" s="376"/>
      <c r="F2" s="376"/>
      <c r="G2" s="1301"/>
      <c r="H2" s="1302"/>
      <c r="I2" s="1302"/>
      <c r="J2" s="1302"/>
      <c r="K2" s="1302"/>
      <c r="L2" s="1303"/>
      <c r="AA2" s="376"/>
      <c r="AB2" s="376"/>
      <c r="AC2" s="376"/>
      <c r="AD2" s="376"/>
      <c r="AE2" s="1304"/>
      <c r="AF2" s="1304"/>
      <c r="AG2" s="1304"/>
      <c r="AH2" s="1304"/>
      <c r="AI2" s="1304"/>
      <c r="AJ2" s="1304"/>
    </row>
    <row r="3" spans="1:36" ht="15" customHeight="1" thickBot="1">
      <c r="A3" s="378"/>
      <c r="B3" s="379"/>
      <c r="C3" s="1298" t="s">
        <v>73</v>
      </c>
      <c r="D3" s="1298"/>
      <c r="E3" s="1298"/>
      <c r="F3" s="1298"/>
      <c r="G3" s="1299"/>
      <c r="H3" s="1299"/>
      <c r="I3" s="1299"/>
      <c r="J3" s="1299"/>
      <c r="K3" s="1299"/>
      <c r="L3" s="1300"/>
      <c r="AA3" s="1305" t="s">
        <v>73</v>
      </c>
      <c r="AB3" s="1306"/>
      <c r="AC3" s="1306"/>
      <c r="AD3" s="1306"/>
      <c r="AE3" s="1306"/>
      <c r="AF3" s="1306"/>
      <c r="AG3" s="1306"/>
      <c r="AH3" s="1306"/>
      <c r="AI3" s="1306"/>
      <c r="AJ3" s="1307"/>
    </row>
    <row r="4" spans="1:36" ht="23.25" thickTop="1">
      <c r="A4" s="857" t="s">
        <v>142</v>
      </c>
      <c r="B4" s="858" t="s">
        <v>74</v>
      </c>
      <c r="C4" s="23" t="str">
        <f>"Totale dipendenti al 31/12/"&amp;L1-1&amp;" (*)"</f>
        <v>Totale dipendenti al 31/12/2018 (*)</v>
      </c>
      <c r="D4" s="22"/>
      <c r="E4" s="21" t="s">
        <v>78</v>
      </c>
      <c r="F4" s="22"/>
      <c r="G4" s="23" t="s">
        <v>134</v>
      </c>
      <c r="H4" s="22"/>
      <c r="I4" s="23" t="s">
        <v>135</v>
      </c>
      <c r="J4" s="22"/>
      <c r="K4" s="23" t="str">
        <f>"Totale dipendenti al 31/12/"&amp;L1&amp;" (**)"</f>
        <v>Totale dipendenti al 31/12/2019 (**)</v>
      </c>
      <c r="L4" s="307"/>
      <c r="AA4" s="1133" t="str">
        <f>"Totale dipendenti al 31/12/"&amp;L1-1&amp;" (*)"</f>
        <v>Totale dipendenti al 31/12/2018 (*)</v>
      </c>
      <c r="AB4" s="1134"/>
      <c r="AC4" s="1135" t="s">
        <v>78</v>
      </c>
      <c r="AD4" s="1134"/>
      <c r="AE4" s="1133" t="s">
        <v>134</v>
      </c>
      <c r="AF4" s="1134"/>
      <c r="AG4" s="1133" t="s">
        <v>135</v>
      </c>
      <c r="AH4" s="1134"/>
      <c r="AI4" s="1133" t="str">
        <f>"Totale dipendenti al 31/12/"&amp;L1&amp;" (**)"</f>
        <v>Totale dipendenti al 31/12/2019 (**)</v>
      </c>
      <c r="AJ4" s="307"/>
    </row>
    <row r="5" spans="1:36" ht="12" thickBot="1">
      <c r="A5" s="860" t="s">
        <v>664</v>
      </c>
      <c r="B5" s="859"/>
      <c r="C5" s="249" t="s">
        <v>75</v>
      </c>
      <c r="D5" s="250" t="s">
        <v>76</v>
      </c>
      <c r="E5" s="249" t="s">
        <v>75</v>
      </c>
      <c r="F5" s="250" t="s">
        <v>76</v>
      </c>
      <c r="G5" s="249" t="s">
        <v>75</v>
      </c>
      <c r="H5" s="250" t="s">
        <v>76</v>
      </c>
      <c r="I5" s="249" t="s">
        <v>75</v>
      </c>
      <c r="J5" s="250" t="s">
        <v>76</v>
      </c>
      <c r="K5" s="249" t="s">
        <v>75</v>
      </c>
      <c r="L5" s="308" t="s">
        <v>76</v>
      </c>
      <c r="AA5" s="249" t="s">
        <v>75</v>
      </c>
      <c r="AB5" s="250" t="s">
        <v>76</v>
      </c>
      <c r="AC5" s="249" t="s">
        <v>75</v>
      </c>
      <c r="AD5" s="250" t="s">
        <v>76</v>
      </c>
      <c r="AE5" s="249" t="s">
        <v>75</v>
      </c>
      <c r="AF5" s="250" t="s">
        <v>76</v>
      </c>
      <c r="AG5" s="249" t="s">
        <v>75</v>
      </c>
      <c r="AH5" s="250" t="s">
        <v>76</v>
      </c>
      <c r="AI5" s="249" t="s">
        <v>75</v>
      </c>
      <c r="AJ5" s="308" t="s">
        <v>76</v>
      </c>
    </row>
    <row r="6" spans="1:37" ht="12.75" customHeight="1" thickTop="1">
      <c r="A6" s="158" t="s">
        <v>509</v>
      </c>
      <c r="B6" s="366" t="s">
        <v>510</v>
      </c>
      <c r="C6" s="875">
        <f>ROUND(AA6,0)</f>
        <v>0</v>
      </c>
      <c r="D6" s="876">
        <f aca="true" t="shared" si="0" ref="D6:D31">ROUND(AB6,0)</f>
        <v>0</v>
      </c>
      <c r="E6" s="877">
        <f aca="true" t="shared" si="1" ref="E6:E31">ROUND(AC6,0)</f>
        <v>0</v>
      </c>
      <c r="F6" s="878">
        <f aca="true" t="shared" si="2" ref="F6:F31">ROUND(AD6,0)</f>
        <v>0</v>
      </c>
      <c r="G6" s="877">
        <f aca="true" t="shared" si="3" ref="G6:G31">ROUND(AE6,0)</f>
        <v>0</v>
      </c>
      <c r="H6" s="878">
        <f aca="true" t="shared" si="4" ref="H6:H31">ROUND(AF6,0)</f>
        <v>0</v>
      </c>
      <c r="I6" s="877">
        <f aca="true" t="shared" si="5" ref="I6:I31">ROUND(AG6,0)</f>
        <v>0</v>
      </c>
      <c r="J6" s="878">
        <f aca="true" t="shared" si="6" ref="J6:J31">ROUND(AH6,0)</f>
        <v>0</v>
      </c>
      <c r="K6" s="433">
        <f>E6+G6+I6</f>
        <v>0</v>
      </c>
      <c r="L6" s="434">
        <f>F6+H6+J6</f>
        <v>0</v>
      </c>
      <c r="M6" s="873">
        <f>K6+L6</f>
        <v>0</v>
      </c>
      <c r="N6" s="1095" t="s">
        <v>450</v>
      </c>
      <c r="AA6" s="335"/>
      <c r="AB6" s="336"/>
      <c r="AC6" s="334"/>
      <c r="AD6" s="257"/>
      <c r="AE6" s="334"/>
      <c r="AF6" s="257"/>
      <c r="AG6" s="334"/>
      <c r="AH6" s="257"/>
      <c r="AI6" s="433">
        <f>AC6+AE6+AG6</f>
        <v>0</v>
      </c>
      <c r="AJ6" s="434">
        <f>AD6+AF6+AH6</f>
        <v>0</v>
      </c>
      <c r="AK6" s="873">
        <f>AI6+AJ6</f>
        <v>0</v>
      </c>
    </row>
    <row r="7" spans="1:37" ht="12.75" customHeight="1">
      <c r="A7" s="158" t="s">
        <v>511</v>
      </c>
      <c r="B7" s="367" t="s">
        <v>512</v>
      </c>
      <c r="C7" s="875">
        <f aca="true" t="shared" si="7" ref="C7:C31">ROUND(AA7,0)</f>
        <v>0</v>
      </c>
      <c r="D7" s="876">
        <f t="shared" si="0"/>
        <v>0</v>
      </c>
      <c r="E7" s="877">
        <f t="shared" si="1"/>
        <v>0</v>
      </c>
      <c r="F7" s="878">
        <f t="shared" si="2"/>
        <v>0</v>
      </c>
      <c r="G7" s="877">
        <f t="shared" si="3"/>
        <v>0</v>
      </c>
      <c r="H7" s="878">
        <f t="shared" si="4"/>
        <v>0</v>
      </c>
      <c r="I7" s="877">
        <f t="shared" si="5"/>
        <v>0</v>
      </c>
      <c r="J7" s="878">
        <f t="shared" si="6"/>
        <v>0</v>
      </c>
      <c r="K7" s="433">
        <f aca="true" t="shared" si="8" ref="K7:K31">E7+G7+I7</f>
        <v>0</v>
      </c>
      <c r="L7" s="434">
        <f aca="true" t="shared" si="9" ref="L7:L31">F7+H7+J7</f>
        <v>0</v>
      </c>
      <c r="M7" s="873">
        <f aca="true" t="shared" si="10" ref="M7:M31">K7+L7</f>
        <v>0</v>
      </c>
      <c r="N7" s="1095" t="s">
        <v>450</v>
      </c>
      <c r="AA7" s="335"/>
      <c r="AB7" s="336"/>
      <c r="AC7" s="334"/>
      <c r="AD7" s="257"/>
      <c r="AE7" s="334"/>
      <c r="AF7" s="257"/>
      <c r="AG7" s="334"/>
      <c r="AH7" s="257"/>
      <c r="AI7" s="433">
        <f aca="true" t="shared" si="11" ref="AI7:AI31">AC7+AE7+AG7</f>
        <v>0</v>
      </c>
      <c r="AJ7" s="434">
        <f aca="true" t="shared" si="12" ref="AJ7:AJ31">AD7+AF7+AH7</f>
        <v>0</v>
      </c>
      <c r="AK7" s="873">
        <f aca="true" t="shared" si="13" ref="AK7:AK31">AI7+AJ7</f>
        <v>0</v>
      </c>
    </row>
    <row r="8" spans="1:37" ht="12.75" customHeight="1">
      <c r="A8" s="158" t="s">
        <v>513</v>
      </c>
      <c r="B8" s="367" t="s">
        <v>514</v>
      </c>
      <c r="C8" s="875">
        <f t="shared" si="7"/>
        <v>0</v>
      </c>
      <c r="D8" s="876">
        <f t="shared" si="0"/>
        <v>0</v>
      </c>
      <c r="E8" s="877">
        <f t="shared" si="1"/>
        <v>0</v>
      </c>
      <c r="F8" s="878">
        <f t="shared" si="2"/>
        <v>0</v>
      </c>
      <c r="G8" s="877">
        <f t="shared" si="3"/>
        <v>0</v>
      </c>
      <c r="H8" s="878">
        <f t="shared" si="4"/>
        <v>0</v>
      </c>
      <c r="I8" s="877">
        <f t="shared" si="5"/>
        <v>0</v>
      </c>
      <c r="J8" s="878">
        <f t="shared" si="6"/>
        <v>0</v>
      </c>
      <c r="K8" s="433">
        <f t="shared" si="8"/>
        <v>0</v>
      </c>
      <c r="L8" s="434">
        <f t="shared" si="9"/>
        <v>0</v>
      </c>
      <c r="M8" s="873">
        <f t="shared" si="10"/>
        <v>0</v>
      </c>
      <c r="N8" s="1095" t="s">
        <v>450</v>
      </c>
      <c r="AA8" s="335"/>
      <c r="AB8" s="336"/>
      <c r="AC8" s="334"/>
      <c r="AD8" s="257"/>
      <c r="AE8" s="334"/>
      <c r="AF8" s="257"/>
      <c r="AG8" s="334"/>
      <c r="AH8" s="257"/>
      <c r="AI8" s="433">
        <f t="shared" si="11"/>
        <v>0</v>
      </c>
      <c r="AJ8" s="434">
        <f t="shared" si="12"/>
        <v>0</v>
      </c>
      <c r="AK8" s="873">
        <f t="shared" si="13"/>
        <v>0</v>
      </c>
    </row>
    <row r="9" spans="1:37" ht="12.75" customHeight="1">
      <c r="A9" s="158" t="s">
        <v>515</v>
      </c>
      <c r="B9" s="367" t="s">
        <v>516</v>
      </c>
      <c r="C9" s="875">
        <f t="shared" si="7"/>
        <v>0</v>
      </c>
      <c r="D9" s="876">
        <f t="shared" si="0"/>
        <v>0</v>
      </c>
      <c r="E9" s="877">
        <f t="shared" si="1"/>
        <v>0</v>
      </c>
      <c r="F9" s="878">
        <f t="shared" si="2"/>
        <v>0</v>
      </c>
      <c r="G9" s="877">
        <f t="shared" si="3"/>
        <v>0</v>
      </c>
      <c r="H9" s="878">
        <f t="shared" si="4"/>
        <v>0</v>
      </c>
      <c r="I9" s="877">
        <f t="shared" si="5"/>
        <v>0</v>
      </c>
      <c r="J9" s="878">
        <f t="shared" si="6"/>
        <v>0</v>
      </c>
      <c r="K9" s="433">
        <f t="shared" si="8"/>
        <v>0</v>
      </c>
      <c r="L9" s="434">
        <f t="shared" si="9"/>
        <v>0</v>
      </c>
      <c r="M9" s="873">
        <f t="shared" si="10"/>
        <v>0</v>
      </c>
      <c r="N9" s="1095" t="s">
        <v>449</v>
      </c>
      <c r="AA9" s="335"/>
      <c r="AB9" s="336"/>
      <c r="AC9" s="334"/>
      <c r="AD9" s="257"/>
      <c r="AE9" s="334"/>
      <c r="AF9" s="257"/>
      <c r="AG9" s="334"/>
      <c r="AH9" s="257"/>
      <c r="AI9" s="433">
        <f t="shared" si="11"/>
        <v>0</v>
      </c>
      <c r="AJ9" s="434">
        <f t="shared" si="12"/>
        <v>0</v>
      </c>
      <c r="AK9" s="873">
        <f t="shared" si="13"/>
        <v>0</v>
      </c>
    </row>
    <row r="10" spans="1:37" ht="12.75" customHeight="1">
      <c r="A10" s="158" t="s">
        <v>517</v>
      </c>
      <c r="B10" s="367" t="s">
        <v>518</v>
      </c>
      <c r="C10" s="875">
        <f t="shared" si="7"/>
        <v>0</v>
      </c>
      <c r="D10" s="876">
        <f t="shared" si="0"/>
        <v>0</v>
      </c>
      <c r="E10" s="877">
        <f t="shared" si="1"/>
        <v>0</v>
      </c>
      <c r="F10" s="878">
        <f t="shared" si="2"/>
        <v>0</v>
      </c>
      <c r="G10" s="877">
        <f t="shared" si="3"/>
        <v>0</v>
      </c>
      <c r="H10" s="878">
        <f t="shared" si="4"/>
        <v>0</v>
      </c>
      <c r="I10" s="877">
        <f t="shared" si="5"/>
        <v>0</v>
      </c>
      <c r="J10" s="878">
        <f t="shared" si="6"/>
        <v>0</v>
      </c>
      <c r="K10" s="433">
        <f t="shared" si="8"/>
        <v>0</v>
      </c>
      <c r="L10" s="434">
        <f t="shared" si="9"/>
        <v>0</v>
      </c>
      <c r="M10" s="873">
        <f t="shared" si="10"/>
        <v>0</v>
      </c>
      <c r="N10" s="1095" t="s">
        <v>449</v>
      </c>
      <c r="AA10" s="335"/>
      <c r="AB10" s="336"/>
      <c r="AC10" s="334"/>
      <c r="AD10" s="257"/>
      <c r="AE10" s="334"/>
      <c r="AF10" s="257"/>
      <c r="AG10" s="334"/>
      <c r="AH10" s="257"/>
      <c r="AI10" s="433">
        <f t="shared" si="11"/>
        <v>0</v>
      </c>
      <c r="AJ10" s="434">
        <f t="shared" si="12"/>
        <v>0</v>
      </c>
      <c r="AK10" s="873">
        <f t="shared" si="13"/>
        <v>0</v>
      </c>
    </row>
    <row r="11" spans="1:37" ht="12.75" customHeight="1">
      <c r="A11" s="158" t="s">
        <v>519</v>
      </c>
      <c r="B11" s="367" t="s">
        <v>520</v>
      </c>
      <c r="C11" s="875">
        <f t="shared" si="7"/>
        <v>0</v>
      </c>
      <c r="D11" s="876">
        <f t="shared" si="0"/>
        <v>0</v>
      </c>
      <c r="E11" s="877">
        <f t="shared" si="1"/>
        <v>0</v>
      </c>
      <c r="F11" s="878">
        <f t="shared" si="2"/>
        <v>0</v>
      </c>
      <c r="G11" s="877">
        <f t="shared" si="3"/>
        <v>0</v>
      </c>
      <c r="H11" s="878">
        <f t="shared" si="4"/>
        <v>0</v>
      </c>
      <c r="I11" s="877">
        <f t="shared" si="5"/>
        <v>0</v>
      </c>
      <c r="J11" s="878">
        <f t="shared" si="6"/>
        <v>0</v>
      </c>
      <c r="K11" s="433">
        <f t="shared" si="8"/>
        <v>0</v>
      </c>
      <c r="L11" s="434">
        <f t="shared" si="9"/>
        <v>0</v>
      </c>
      <c r="M11" s="873">
        <f t="shared" si="10"/>
        <v>0</v>
      </c>
      <c r="N11" s="1095" t="s">
        <v>449</v>
      </c>
      <c r="AA11" s="335"/>
      <c r="AB11" s="336"/>
      <c r="AC11" s="334"/>
      <c r="AD11" s="257"/>
      <c r="AE11" s="334"/>
      <c r="AF11" s="257"/>
      <c r="AG11" s="334"/>
      <c r="AH11" s="257"/>
      <c r="AI11" s="433">
        <f t="shared" si="11"/>
        <v>0</v>
      </c>
      <c r="AJ11" s="434">
        <f t="shared" si="12"/>
        <v>0</v>
      </c>
      <c r="AK11" s="873">
        <f t="shared" si="13"/>
        <v>0</v>
      </c>
    </row>
    <row r="12" spans="1:37" ht="12.75" customHeight="1">
      <c r="A12" s="158" t="s">
        <v>521</v>
      </c>
      <c r="B12" s="367" t="s">
        <v>522</v>
      </c>
      <c r="C12" s="875">
        <f t="shared" si="7"/>
        <v>0</v>
      </c>
      <c r="D12" s="876">
        <f t="shared" si="0"/>
        <v>0</v>
      </c>
      <c r="E12" s="877">
        <f t="shared" si="1"/>
        <v>0</v>
      </c>
      <c r="F12" s="878">
        <f t="shared" si="2"/>
        <v>0</v>
      </c>
      <c r="G12" s="877">
        <f t="shared" si="3"/>
        <v>0</v>
      </c>
      <c r="H12" s="878">
        <f t="shared" si="4"/>
        <v>0</v>
      </c>
      <c r="I12" s="877">
        <f t="shared" si="5"/>
        <v>0</v>
      </c>
      <c r="J12" s="878">
        <f t="shared" si="6"/>
        <v>0</v>
      </c>
      <c r="K12" s="433">
        <f t="shared" si="8"/>
        <v>0</v>
      </c>
      <c r="L12" s="434">
        <f t="shared" si="9"/>
        <v>0</v>
      </c>
      <c r="M12" s="873">
        <f t="shared" si="10"/>
        <v>0</v>
      </c>
      <c r="N12" s="1095" t="s">
        <v>283</v>
      </c>
      <c r="AA12" s="335"/>
      <c r="AB12" s="336"/>
      <c r="AC12" s="334"/>
      <c r="AD12" s="257"/>
      <c r="AE12" s="334"/>
      <c r="AF12" s="257"/>
      <c r="AG12" s="334"/>
      <c r="AH12" s="257"/>
      <c r="AI12" s="433">
        <f t="shared" si="11"/>
        <v>0</v>
      </c>
      <c r="AJ12" s="434">
        <f t="shared" si="12"/>
        <v>0</v>
      </c>
      <c r="AK12" s="873">
        <f t="shared" si="13"/>
        <v>0</v>
      </c>
    </row>
    <row r="13" spans="1:37" ht="12.75" customHeight="1">
      <c r="A13" s="158" t="s">
        <v>523</v>
      </c>
      <c r="B13" s="367" t="s">
        <v>524</v>
      </c>
      <c r="C13" s="875">
        <f t="shared" si="7"/>
        <v>0</v>
      </c>
      <c r="D13" s="876">
        <f t="shared" si="0"/>
        <v>0</v>
      </c>
      <c r="E13" s="877">
        <f t="shared" si="1"/>
        <v>0</v>
      </c>
      <c r="F13" s="878">
        <f t="shared" si="2"/>
        <v>0</v>
      </c>
      <c r="G13" s="877">
        <f t="shared" si="3"/>
        <v>0</v>
      </c>
      <c r="H13" s="878">
        <f t="shared" si="4"/>
        <v>0</v>
      </c>
      <c r="I13" s="877">
        <f t="shared" si="5"/>
        <v>0</v>
      </c>
      <c r="J13" s="878">
        <f t="shared" si="6"/>
        <v>0</v>
      </c>
      <c r="K13" s="433">
        <f t="shared" si="8"/>
        <v>0</v>
      </c>
      <c r="L13" s="434">
        <f t="shared" si="9"/>
        <v>0</v>
      </c>
      <c r="M13" s="873">
        <f t="shared" si="10"/>
        <v>0</v>
      </c>
      <c r="N13" s="1095" t="s">
        <v>283</v>
      </c>
      <c r="AA13" s="335"/>
      <c r="AB13" s="336"/>
      <c r="AC13" s="334"/>
      <c r="AD13" s="257"/>
      <c r="AE13" s="334"/>
      <c r="AF13" s="257"/>
      <c r="AG13" s="334"/>
      <c r="AH13" s="257"/>
      <c r="AI13" s="433">
        <f t="shared" si="11"/>
        <v>0</v>
      </c>
      <c r="AJ13" s="434">
        <f t="shared" si="12"/>
        <v>0</v>
      </c>
      <c r="AK13" s="873">
        <f t="shared" si="13"/>
        <v>0</v>
      </c>
    </row>
    <row r="14" spans="1:37" ht="12.75" customHeight="1">
      <c r="A14" s="158" t="s">
        <v>525</v>
      </c>
      <c r="B14" s="367" t="s">
        <v>526</v>
      </c>
      <c r="C14" s="875">
        <f t="shared" si="7"/>
        <v>0</v>
      </c>
      <c r="D14" s="876">
        <f t="shared" si="0"/>
        <v>0</v>
      </c>
      <c r="E14" s="877">
        <f t="shared" si="1"/>
        <v>0</v>
      </c>
      <c r="F14" s="878">
        <f t="shared" si="2"/>
        <v>0</v>
      </c>
      <c r="G14" s="877">
        <f t="shared" si="3"/>
        <v>0</v>
      </c>
      <c r="H14" s="878">
        <f t="shared" si="4"/>
        <v>0</v>
      </c>
      <c r="I14" s="877">
        <f t="shared" si="5"/>
        <v>0</v>
      </c>
      <c r="J14" s="878">
        <f t="shared" si="6"/>
        <v>0</v>
      </c>
      <c r="K14" s="433">
        <f t="shared" si="8"/>
        <v>0</v>
      </c>
      <c r="L14" s="434">
        <f t="shared" si="9"/>
        <v>0</v>
      </c>
      <c r="M14" s="873">
        <f t="shared" si="10"/>
        <v>0</v>
      </c>
      <c r="N14" s="1095" t="s">
        <v>283</v>
      </c>
      <c r="AA14" s="335"/>
      <c r="AB14" s="336"/>
      <c r="AC14" s="334"/>
      <c r="AD14" s="257"/>
      <c r="AE14" s="334"/>
      <c r="AF14" s="257"/>
      <c r="AG14" s="334"/>
      <c r="AH14" s="257"/>
      <c r="AI14" s="433">
        <f t="shared" si="11"/>
        <v>0</v>
      </c>
      <c r="AJ14" s="434">
        <f t="shared" si="12"/>
        <v>0</v>
      </c>
      <c r="AK14" s="873">
        <f t="shared" si="13"/>
        <v>0</v>
      </c>
    </row>
    <row r="15" spans="1:37" ht="12.75" customHeight="1">
      <c r="A15" s="158" t="s">
        <v>527</v>
      </c>
      <c r="B15" s="367" t="s">
        <v>528</v>
      </c>
      <c r="C15" s="875">
        <f t="shared" si="7"/>
        <v>0</v>
      </c>
      <c r="D15" s="876">
        <f t="shared" si="0"/>
        <v>0</v>
      </c>
      <c r="E15" s="877">
        <f t="shared" si="1"/>
        <v>0</v>
      </c>
      <c r="F15" s="878">
        <f t="shared" si="2"/>
        <v>0</v>
      </c>
      <c r="G15" s="877">
        <f t="shared" si="3"/>
        <v>0</v>
      </c>
      <c r="H15" s="878">
        <f t="shared" si="4"/>
        <v>0</v>
      </c>
      <c r="I15" s="877">
        <f t="shared" si="5"/>
        <v>0</v>
      </c>
      <c r="J15" s="878">
        <f t="shared" si="6"/>
        <v>0</v>
      </c>
      <c r="K15" s="433">
        <f t="shared" si="8"/>
        <v>0</v>
      </c>
      <c r="L15" s="434">
        <f t="shared" si="9"/>
        <v>0</v>
      </c>
      <c r="M15" s="873">
        <f t="shared" si="10"/>
        <v>0</v>
      </c>
      <c r="N15" s="1095" t="s">
        <v>283</v>
      </c>
      <c r="AA15" s="335"/>
      <c r="AB15" s="336"/>
      <c r="AC15" s="334"/>
      <c r="AD15" s="257"/>
      <c r="AE15" s="334"/>
      <c r="AF15" s="257"/>
      <c r="AG15" s="334"/>
      <c r="AH15" s="257"/>
      <c r="AI15" s="433">
        <f t="shared" si="11"/>
        <v>0</v>
      </c>
      <c r="AJ15" s="434">
        <f t="shared" si="12"/>
        <v>0</v>
      </c>
      <c r="AK15" s="873">
        <f t="shared" si="13"/>
        <v>0</v>
      </c>
    </row>
    <row r="16" spans="1:37" ht="12.75" customHeight="1">
      <c r="A16" s="158" t="s">
        <v>529</v>
      </c>
      <c r="B16" s="367" t="s">
        <v>530</v>
      </c>
      <c r="C16" s="875">
        <f t="shared" si="7"/>
        <v>0</v>
      </c>
      <c r="D16" s="876">
        <f t="shared" si="0"/>
        <v>0</v>
      </c>
      <c r="E16" s="877">
        <f t="shared" si="1"/>
        <v>0</v>
      </c>
      <c r="F16" s="878">
        <f t="shared" si="2"/>
        <v>0</v>
      </c>
      <c r="G16" s="877">
        <f t="shared" si="3"/>
        <v>0</v>
      </c>
      <c r="H16" s="878">
        <f t="shared" si="4"/>
        <v>0</v>
      </c>
      <c r="I16" s="877">
        <f t="shared" si="5"/>
        <v>0</v>
      </c>
      <c r="J16" s="878">
        <f t="shared" si="6"/>
        <v>0</v>
      </c>
      <c r="K16" s="433">
        <f t="shared" si="8"/>
        <v>0</v>
      </c>
      <c r="L16" s="434">
        <f t="shared" si="9"/>
        <v>0</v>
      </c>
      <c r="M16" s="873">
        <f t="shared" si="10"/>
        <v>0</v>
      </c>
      <c r="N16" s="1095" t="s">
        <v>283</v>
      </c>
      <c r="AA16" s="335"/>
      <c r="AB16" s="336"/>
      <c r="AC16" s="334"/>
      <c r="AD16" s="257"/>
      <c r="AE16" s="334"/>
      <c r="AF16" s="257"/>
      <c r="AG16" s="334"/>
      <c r="AH16" s="257"/>
      <c r="AI16" s="433">
        <f t="shared" si="11"/>
        <v>0</v>
      </c>
      <c r="AJ16" s="434">
        <f t="shared" si="12"/>
        <v>0</v>
      </c>
      <c r="AK16" s="873">
        <f t="shared" si="13"/>
        <v>0</v>
      </c>
    </row>
    <row r="17" spans="1:37" ht="12.75" customHeight="1">
      <c r="A17" s="158" t="s">
        <v>531</v>
      </c>
      <c r="B17" s="367" t="s">
        <v>532</v>
      </c>
      <c r="C17" s="875">
        <f t="shared" si="7"/>
        <v>0</v>
      </c>
      <c r="D17" s="876">
        <f t="shared" si="0"/>
        <v>0</v>
      </c>
      <c r="E17" s="877">
        <f t="shared" si="1"/>
        <v>0</v>
      </c>
      <c r="F17" s="878">
        <f t="shared" si="2"/>
        <v>0</v>
      </c>
      <c r="G17" s="877">
        <f t="shared" si="3"/>
        <v>0</v>
      </c>
      <c r="H17" s="878">
        <f t="shared" si="4"/>
        <v>0</v>
      </c>
      <c r="I17" s="877">
        <f t="shared" si="5"/>
        <v>0</v>
      </c>
      <c r="J17" s="878">
        <f t="shared" si="6"/>
        <v>0</v>
      </c>
      <c r="K17" s="433">
        <f t="shared" si="8"/>
        <v>0</v>
      </c>
      <c r="L17" s="434">
        <f t="shared" si="9"/>
        <v>0</v>
      </c>
      <c r="M17" s="873">
        <f t="shared" si="10"/>
        <v>0</v>
      </c>
      <c r="N17" s="1095" t="s">
        <v>283</v>
      </c>
      <c r="AA17" s="335"/>
      <c r="AB17" s="336"/>
      <c r="AC17" s="334"/>
      <c r="AD17" s="257"/>
      <c r="AE17" s="334"/>
      <c r="AF17" s="257"/>
      <c r="AG17" s="334"/>
      <c r="AH17" s="257"/>
      <c r="AI17" s="433">
        <f t="shared" si="11"/>
        <v>0</v>
      </c>
      <c r="AJ17" s="434">
        <f t="shared" si="12"/>
        <v>0</v>
      </c>
      <c r="AK17" s="873">
        <f t="shared" si="13"/>
        <v>0</v>
      </c>
    </row>
    <row r="18" spans="1:37" ht="12.75" customHeight="1">
      <c r="A18" s="158" t="s">
        <v>533</v>
      </c>
      <c r="B18" s="367" t="s">
        <v>534</v>
      </c>
      <c r="C18" s="875">
        <f t="shared" si="7"/>
        <v>0</v>
      </c>
      <c r="D18" s="876">
        <f t="shared" si="0"/>
        <v>0</v>
      </c>
      <c r="E18" s="877">
        <f t="shared" si="1"/>
        <v>0</v>
      </c>
      <c r="F18" s="878">
        <f t="shared" si="2"/>
        <v>0</v>
      </c>
      <c r="G18" s="877">
        <f t="shared" si="3"/>
        <v>0</v>
      </c>
      <c r="H18" s="878">
        <f t="shared" si="4"/>
        <v>0</v>
      </c>
      <c r="I18" s="877">
        <f t="shared" si="5"/>
        <v>0</v>
      </c>
      <c r="J18" s="878">
        <f t="shared" si="6"/>
        <v>0</v>
      </c>
      <c r="K18" s="433">
        <f t="shared" si="8"/>
        <v>0</v>
      </c>
      <c r="L18" s="434">
        <f t="shared" si="9"/>
        <v>0</v>
      </c>
      <c r="M18" s="873">
        <f t="shared" si="10"/>
        <v>0</v>
      </c>
      <c r="N18" s="1095" t="s">
        <v>283</v>
      </c>
      <c r="AA18" s="335"/>
      <c r="AB18" s="336"/>
      <c r="AC18" s="334"/>
      <c r="AD18" s="257"/>
      <c r="AE18" s="334"/>
      <c r="AF18" s="257"/>
      <c r="AG18" s="334"/>
      <c r="AH18" s="257"/>
      <c r="AI18" s="433">
        <f t="shared" si="11"/>
        <v>0</v>
      </c>
      <c r="AJ18" s="434">
        <f t="shared" si="12"/>
        <v>0</v>
      </c>
      <c r="AK18" s="873">
        <f t="shared" si="13"/>
        <v>0</v>
      </c>
    </row>
    <row r="19" spans="1:37" ht="12.75" customHeight="1">
      <c r="A19" s="158" t="s">
        <v>535</v>
      </c>
      <c r="B19" s="367" t="s">
        <v>536</v>
      </c>
      <c r="C19" s="875">
        <f t="shared" si="7"/>
        <v>0</v>
      </c>
      <c r="D19" s="879">
        <f t="shared" si="0"/>
        <v>0</v>
      </c>
      <c r="E19" s="877">
        <f t="shared" si="1"/>
        <v>0</v>
      </c>
      <c r="F19" s="878">
        <f t="shared" si="2"/>
        <v>0</v>
      </c>
      <c r="G19" s="877">
        <f t="shared" si="3"/>
        <v>0</v>
      </c>
      <c r="H19" s="878">
        <f t="shared" si="4"/>
        <v>0</v>
      </c>
      <c r="I19" s="877">
        <f t="shared" si="5"/>
        <v>0</v>
      </c>
      <c r="J19" s="880">
        <f t="shared" si="6"/>
        <v>0</v>
      </c>
      <c r="K19" s="433">
        <f t="shared" si="8"/>
        <v>0</v>
      </c>
      <c r="L19" s="434">
        <f t="shared" si="9"/>
        <v>0</v>
      </c>
      <c r="M19" s="873">
        <f t="shared" si="10"/>
        <v>0</v>
      </c>
      <c r="N19" s="1095" t="s">
        <v>283</v>
      </c>
      <c r="AA19" s="335"/>
      <c r="AB19" s="337"/>
      <c r="AC19" s="334"/>
      <c r="AD19" s="257"/>
      <c r="AE19" s="334"/>
      <c r="AF19" s="257"/>
      <c r="AG19" s="334"/>
      <c r="AH19" s="261"/>
      <c r="AI19" s="433">
        <f t="shared" si="11"/>
        <v>0</v>
      </c>
      <c r="AJ19" s="434">
        <f t="shared" si="12"/>
        <v>0</v>
      </c>
      <c r="AK19" s="873">
        <f t="shared" si="13"/>
        <v>0</v>
      </c>
    </row>
    <row r="20" spans="1:37" ht="12.75" customHeight="1">
      <c r="A20" s="158" t="s">
        <v>537</v>
      </c>
      <c r="B20" s="367" t="s">
        <v>538</v>
      </c>
      <c r="C20" s="875">
        <f t="shared" si="7"/>
        <v>0</v>
      </c>
      <c r="D20" s="876">
        <f t="shared" si="0"/>
        <v>0</v>
      </c>
      <c r="E20" s="877">
        <f t="shared" si="1"/>
        <v>0</v>
      </c>
      <c r="F20" s="878">
        <f t="shared" si="2"/>
        <v>0</v>
      </c>
      <c r="G20" s="877">
        <f t="shared" si="3"/>
        <v>0</v>
      </c>
      <c r="H20" s="878">
        <f t="shared" si="4"/>
        <v>0</v>
      </c>
      <c r="I20" s="877">
        <f t="shared" si="5"/>
        <v>0</v>
      </c>
      <c r="J20" s="878">
        <f t="shared" si="6"/>
        <v>0</v>
      </c>
      <c r="K20" s="433">
        <f t="shared" si="8"/>
        <v>0</v>
      </c>
      <c r="L20" s="434">
        <f t="shared" si="9"/>
        <v>0</v>
      </c>
      <c r="M20" s="873">
        <f t="shared" si="10"/>
        <v>0</v>
      </c>
      <c r="N20" s="1095" t="s">
        <v>283</v>
      </c>
      <c r="AA20" s="335"/>
      <c r="AB20" s="336"/>
      <c r="AC20" s="334"/>
      <c r="AD20" s="257"/>
      <c r="AE20" s="334"/>
      <c r="AF20" s="257"/>
      <c r="AG20" s="334"/>
      <c r="AH20" s="257"/>
      <c r="AI20" s="433">
        <f t="shared" si="11"/>
        <v>0</v>
      </c>
      <c r="AJ20" s="434">
        <f t="shared" si="12"/>
        <v>0</v>
      </c>
      <c r="AK20" s="873">
        <f t="shared" si="13"/>
        <v>0</v>
      </c>
    </row>
    <row r="21" spans="1:37" ht="12.75" customHeight="1">
      <c r="A21" s="158" t="s">
        <v>539</v>
      </c>
      <c r="B21" s="368" t="s">
        <v>540</v>
      </c>
      <c r="C21" s="875">
        <f t="shared" si="7"/>
        <v>0</v>
      </c>
      <c r="D21" s="876">
        <f t="shared" si="0"/>
        <v>0</v>
      </c>
      <c r="E21" s="877">
        <f t="shared" si="1"/>
        <v>0</v>
      </c>
      <c r="F21" s="878">
        <f t="shared" si="2"/>
        <v>0</v>
      </c>
      <c r="G21" s="877">
        <f t="shared" si="3"/>
        <v>0</v>
      </c>
      <c r="H21" s="878">
        <f t="shared" si="4"/>
        <v>0</v>
      </c>
      <c r="I21" s="877">
        <f t="shared" si="5"/>
        <v>0</v>
      </c>
      <c r="J21" s="878">
        <f t="shared" si="6"/>
        <v>0</v>
      </c>
      <c r="K21" s="433">
        <f t="shared" si="8"/>
        <v>0</v>
      </c>
      <c r="L21" s="434">
        <f t="shared" si="9"/>
        <v>0</v>
      </c>
      <c r="M21" s="873">
        <f t="shared" si="10"/>
        <v>0</v>
      </c>
      <c r="N21" s="1095" t="s">
        <v>283</v>
      </c>
      <c r="AA21" s="335"/>
      <c r="AB21" s="336"/>
      <c r="AC21" s="334"/>
      <c r="AD21" s="257"/>
      <c r="AE21" s="334"/>
      <c r="AF21" s="257"/>
      <c r="AG21" s="334"/>
      <c r="AH21" s="257"/>
      <c r="AI21" s="433">
        <f t="shared" si="11"/>
        <v>0</v>
      </c>
      <c r="AJ21" s="434">
        <f t="shared" si="12"/>
        <v>0</v>
      </c>
      <c r="AK21" s="873">
        <f t="shared" si="13"/>
        <v>0</v>
      </c>
    </row>
    <row r="22" spans="1:37" ht="12.75" customHeight="1">
      <c r="A22" s="158" t="s">
        <v>541</v>
      </c>
      <c r="B22" s="368" t="s">
        <v>542</v>
      </c>
      <c r="C22" s="875">
        <f t="shared" si="7"/>
        <v>0</v>
      </c>
      <c r="D22" s="876">
        <f t="shared" si="0"/>
        <v>0</v>
      </c>
      <c r="E22" s="877">
        <f t="shared" si="1"/>
        <v>0</v>
      </c>
      <c r="F22" s="878">
        <f t="shared" si="2"/>
        <v>0</v>
      </c>
      <c r="G22" s="877">
        <f t="shared" si="3"/>
        <v>0</v>
      </c>
      <c r="H22" s="878">
        <f t="shared" si="4"/>
        <v>0</v>
      </c>
      <c r="I22" s="877">
        <f t="shared" si="5"/>
        <v>0</v>
      </c>
      <c r="J22" s="878">
        <f t="shared" si="6"/>
        <v>0</v>
      </c>
      <c r="K22" s="433">
        <f t="shared" si="8"/>
        <v>0</v>
      </c>
      <c r="L22" s="434">
        <f t="shared" si="9"/>
        <v>0</v>
      </c>
      <c r="M22" s="873">
        <f t="shared" si="10"/>
        <v>0</v>
      </c>
      <c r="N22" s="1095" t="s">
        <v>283</v>
      </c>
      <c r="AA22" s="335"/>
      <c r="AB22" s="336"/>
      <c r="AC22" s="334"/>
      <c r="AD22" s="257"/>
      <c r="AE22" s="334"/>
      <c r="AF22" s="257"/>
      <c r="AG22" s="334"/>
      <c r="AH22" s="257"/>
      <c r="AI22" s="433">
        <f t="shared" si="11"/>
        <v>0</v>
      </c>
      <c r="AJ22" s="434">
        <f t="shared" si="12"/>
        <v>0</v>
      </c>
      <c r="AK22" s="873">
        <f t="shared" si="13"/>
        <v>0</v>
      </c>
    </row>
    <row r="23" spans="1:37" ht="12.75" customHeight="1">
      <c r="A23" s="158" t="s">
        <v>543</v>
      </c>
      <c r="B23" s="368" t="s">
        <v>544</v>
      </c>
      <c r="C23" s="875">
        <f t="shared" si="7"/>
        <v>0</v>
      </c>
      <c r="D23" s="876">
        <f t="shared" si="0"/>
        <v>0</v>
      </c>
      <c r="E23" s="877">
        <f t="shared" si="1"/>
        <v>0</v>
      </c>
      <c r="F23" s="878">
        <f t="shared" si="2"/>
        <v>0</v>
      </c>
      <c r="G23" s="877">
        <f t="shared" si="3"/>
        <v>0</v>
      </c>
      <c r="H23" s="878">
        <f t="shared" si="4"/>
        <v>0</v>
      </c>
      <c r="I23" s="877">
        <f t="shared" si="5"/>
        <v>0</v>
      </c>
      <c r="J23" s="878">
        <f t="shared" si="6"/>
        <v>0</v>
      </c>
      <c r="K23" s="433">
        <f t="shared" si="8"/>
        <v>0</v>
      </c>
      <c r="L23" s="434">
        <f t="shared" si="9"/>
        <v>0</v>
      </c>
      <c r="M23" s="873">
        <f t="shared" si="10"/>
        <v>0</v>
      </c>
      <c r="N23" s="1095" t="s">
        <v>283</v>
      </c>
      <c r="AA23" s="335"/>
      <c r="AB23" s="336"/>
      <c r="AC23" s="334"/>
      <c r="AD23" s="257"/>
      <c r="AE23" s="334"/>
      <c r="AF23" s="257"/>
      <c r="AG23" s="334"/>
      <c r="AH23" s="257"/>
      <c r="AI23" s="433">
        <f t="shared" si="11"/>
        <v>0</v>
      </c>
      <c r="AJ23" s="434">
        <f t="shared" si="12"/>
        <v>0</v>
      </c>
      <c r="AK23" s="873">
        <f t="shared" si="13"/>
        <v>0</v>
      </c>
    </row>
    <row r="24" spans="1:37" ht="12.75" customHeight="1">
      <c r="A24" s="158" t="s">
        <v>545</v>
      </c>
      <c r="B24" s="368" t="s">
        <v>546</v>
      </c>
      <c r="C24" s="875">
        <f t="shared" si="7"/>
        <v>0</v>
      </c>
      <c r="D24" s="876">
        <f t="shared" si="0"/>
        <v>0</v>
      </c>
      <c r="E24" s="877">
        <f t="shared" si="1"/>
        <v>0</v>
      </c>
      <c r="F24" s="878">
        <f t="shared" si="2"/>
        <v>0</v>
      </c>
      <c r="G24" s="877">
        <f t="shared" si="3"/>
        <v>0</v>
      </c>
      <c r="H24" s="878">
        <f t="shared" si="4"/>
        <v>0</v>
      </c>
      <c r="I24" s="877">
        <f t="shared" si="5"/>
        <v>0</v>
      </c>
      <c r="J24" s="878">
        <f t="shared" si="6"/>
        <v>0</v>
      </c>
      <c r="K24" s="433">
        <f t="shared" si="8"/>
        <v>0</v>
      </c>
      <c r="L24" s="434">
        <f t="shared" si="9"/>
        <v>0</v>
      </c>
      <c r="M24" s="873">
        <f t="shared" si="10"/>
        <v>0</v>
      </c>
      <c r="N24" s="1095" t="s">
        <v>283</v>
      </c>
      <c r="AA24" s="335"/>
      <c r="AB24" s="336"/>
      <c r="AC24" s="334"/>
      <c r="AD24" s="257"/>
      <c r="AE24" s="334"/>
      <c r="AF24" s="257"/>
      <c r="AG24" s="334"/>
      <c r="AH24" s="257"/>
      <c r="AI24" s="433">
        <f t="shared" si="11"/>
        <v>0</v>
      </c>
      <c r="AJ24" s="434">
        <f t="shared" si="12"/>
        <v>0</v>
      </c>
      <c r="AK24" s="873">
        <f t="shared" si="13"/>
        <v>0</v>
      </c>
    </row>
    <row r="25" spans="1:37" ht="12.75" customHeight="1">
      <c r="A25" s="158" t="s">
        <v>547</v>
      </c>
      <c r="B25" s="367" t="s">
        <v>548</v>
      </c>
      <c r="C25" s="875">
        <f t="shared" si="7"/>
        <v>0</v>
      </c>
      <c r="D25" s="876">
        <f t="shared" si="0"/>
        <v>0</v>
      </c>
      <c r="E25" s="877">
        <f t="shared" si="1"/>
        <v>0</v>
      </c>
      <c r="F25" s="878">
        <f t="shared" si="2"/>
        <v>0</v>
      </c>
      <c r="G25" s="877">
        <f t="shared" si="3"/>
        <v>0</v>
      </c>
      <c r="H25" s="878">
        <f t="shared" si="4"/>
        <v>0</v>
      </c>
      <c r="I25" s="877">
        <f t="shared" si="5"/>
        <v>0</v>
      </c>
      <c r="J25" s="878">
        <f t="shared" si="6"/>
        <v>0</v>
      </c>
      <c r="K25" s="433">
        <f t="shared" si="8"/>
        <v>0</v>
      </c>
      <c r="L25" s="434">
        <f t="shared" si="9"/>
        <v>0</v>
      </c>
      <c r="M25" s="873">
        <f t="shared" si="10"/>
        <v>0</v>
      </c>
      <c r="N25" s="1095" t="s">
        <v>283</v>
      </c>
      <c r="AA25" s="335"/>
      <c r="AB25" s="336"/>
      <c r="AC25" s="334"/>
      <c r="AD25" s="257"/>
      <c r="AE25" s="334"/>
      <c r="AF25" s="257"/>
      <c r="AG25" s="334"/>
      <c r="AH25" s="257"/>
      <c r="AI25" s="433">
        <f t="shared" si="11"/>
        <v>0</v>
      </c>
      <c r="AJ25" s="434">
        <f t="shared" si="12"/>
        <v>0</v>
      </c>
      <c r="AK25" s="873">
        <f t="shared" si="13"/>
        <v>0</v>
      </c>
    </row>
    <row r="26" spans="1:37" ht="12.75" customHeight="1">
      <c r="A26" s="158" t="s">
        <v>549</v>
      </c>
      <c r="B26" s="367" t="s">
        <v>550</v>
      </c>
      <c r="C26" s="875">
        <f t="shared" si="7"/>
        <v>0</v>
      </c>
      <c r="D26" s="876">
        <f t="shared" si="0"/>
        <v>0</v>
      </c>
      <c r="E26" s="877">
        <f t="shared" si="1"/>
        <v>0</v>
      </c>
      <c r="F26" s="878">
        <f t="shared" si="2"/>
        <v>0</v>
      </c>
      <c r="G26" s="877">
        <f t="shared" si="3"/>
        <v>0</v>
      </c>
      <c r="H26" s="878">
        <f t="shared" si="4"/>
        <v>0</v>
      </c>
      <c r="I26" s="877">
        <f t="shared" si="5"/>
        <v>0</v>
      </c>
      <c r="J26" s="878">
        <f t="shared" si="6"/>
        <v>0</v>
      </c>
      <c r="K26" s="433">
        <f t="shared" si="8"/>
        <v>0</v>
      </c>
      <c r="L26" s="434">
        <f t="shared" si="9"/>
        <v>0</v>
      </c>
      <c r="M26" s="873">
        <f t="shared" si="10"/>
        <v>0</v>
      </c>
      <c r="N26" s="1095" t="s">
        <v>283</v>
      </c>
      <c r="AA26" s="335"/>
      <c r="AB26" s="336"/>
      <c r="AC26" s="334"/>
      <c r="AD26" s="257"/>
      <c r="AE26" s="334"/>
      <c r="AF26" s="257"/>
      <c r="AG26" s="334"/>
      <c r="AH26" s="257"/>
      <c r="AI26" s="433">
        <f t="shared" si="11"/>
        <v>0</v>
      </c>
      <c r="AJ26" s="434">
        <f t="shared" si="12"/>
        <v>0</v>
      </c>
      <c r="AK26" s="873">
        <f t="shared" si="13"/>
        <v>0</v>
      </c>
    </row>
    <row r="27" spans="1:37" ht="12.75" customHeight="1">
      <c r="A27" s="24" t="s">
        <v>551</v>
      </c>
      <c r="B27" s="367" t="s">
        <v>552</v>
      </c>
      <c r="C27" s="875">
        <f t="shared" si="7"/>
        <v>0</v>
      </c>
      <c r="D27" s="876">
        <f t="shared" si="0"/>
        <v>0</v>
      </c>
      <c r="E27" s="877">
        <f t="shared" si="1"/>
        <v>0</v>
      </c>
      <c r="F27" s="878">
        <f t="shared" si="2"/>
        <v>0</v>
      </c>
      <c r="G27" s="877">
        <f t="shared" si="3"/>
        <v>0</v>
      </c>
      <c r="H27" s="878">
        <f t="shared" si="4"/>
        <v>0</v>
      </c>
      <c r="I27" s="877">
        <f t="shared" si="5"/>
        <v>0</v>
      </c>
      <c r="J27" s="878">
        <f t="shared" si="6"/>
        <v>0</v>
      </c>
      <c r="K27" s="433">
        <f t="shared" si="8"/>
        <v>0</v>
      </c>
      <c r="L27" s="434">
        <f t="shared" si="9"/>
        <v>0</v>
      </c>
      <c r="M27" s="873">
        <f t="shared" si="10"/>
        <v>0</v>
      </c>
      <c r="N27" s="1095" t="s">
        <v>283</v>
      </c>
      <c r="AA27" s="335"/>
      <c r="AB27" s="336"/>
      <c r="AC27" s="334"/>
      <c r="AD27" s="257"/>
      <c r="AE27" s="334"/>
      <c r="AF27" s="257"/>
      <c r="AG27" s="334"/>
      <c r="AH27" s="257"/>
      <c r="AI27" s="433">
        <f t="shared" si="11"/>
        <v>0</v>
      </c>
      <c r="AJ27" s="434">
        <f t="shared" si="12"/>
        <v>0</v>
      </c>
      <c r="AK27" s="873">
        <f t="shared" si="13"/>
        <v>0</v>
      </c>
    </row>
    <row r="28" spans="1:37" ht="12.75" customHeight="1">
      <c r="A28" s="158" t="s">
        <v>553</v>
      </c>
      <c r="B28" s="368" t="s">
        <v>554</v>
      </c>
      <c r="C28" s="875">
        <f t="shared" si="7"/>
        <v>0</v>
      </c>
      <c r="D28" s="876">
        <f t="shared" si="0"/>
        <v>0</v>
      </c>
      <c r="E28" s="877">
        <f t="shared" si="1"/>
        <v>0</v>
      </c>
      <c r="F28" s="878">
        <f t="shared" si="2"/>
        <v>0</v>
      </c>
      <c r="G28" s="877">
        <f t="shared" si="3"/>
        <v>0</v>
      </c>
      <c r="H28" s="878">
        <f t="shared" si="4"/>
        <v>0</v>
      </c>
      <c r="I28" s="877">
        <f t="shared" si="5"/>
        <v>0</v>
      </c>
      <c r="J28" s="878">
        <f t="shared" si="6"/>
        <v>0</v>
      </c>
      <c r="K28" s="433">
        <f t="shared" si="8"/>
        <v>0</v>
      </c>
      <c r="L28" s="434">
        <f t="shared" si="9"/>
        <v>0</v>
      </c>
      <c r="M28" s="873">
        <f t="shared" si="10"/>
        <v>0</v>
      </c>
      <c r="N28" s="1095" t="s">
        <v>283</v>
      </c>
      <c r="AA28" s="335"/>
      <c r="AB28" s="336"/>
      <c r="AC28" s="334"/>
      <c r="AD28" s="257"/>
      <c r="AE28" s="334"/>
      <c r="AF28" s="257"/>
      <c r="AG28" s="334"/>
      <c r="AH28" s="257"/>
      <c r="AI28" s="433">
        <f t="shared" si="11"/>
        <v>0</v>
      </c>
      <c r="AJ28" s="434">
        <f t="shared" si="12"/>
        <v>0</v>
      </c>
      <c r="AK28" s="873">
        <f t="shared" si="13"/>
        <v>0</v>
      </c>
    </row>
    <row r="29" spans="1:37" ht="12.75" customHeight="1">
      <c r="A29" s="158" t="s">
        <v>555</v>
      </c>
      <c r="B29" s="368" t="s">
        <v>556</v>
      </c>
      <c r="C29" s="875">
        <f t="shared" si="7"/>
        <v>0</v>
      </c>
      <c r="D29" s="876">
        <f t="shared" si="0"/>
        <v>0</v>
      </c>
      <c r="E29" s="877">
        <f t="shared" si="1"/>
        <v>0</v>
      </c>
      <c r="F29" s="878">
        <f t="shared" si="2"/>
        <v>0</v>
      </c>
      <c r="G29" s="877">
        <f t="shared" si="3"/>
        <v>0</v>
      </c>
      <c r="H29" s="878">
        <f t="shared" si="4"/>
        <v>0</v>
      </c>
      <c r="I29" s="877">
        <f t="shared" si="5"/>
        <v>0</v>
      </c>
      <c r="J29" s="878">
        <f t="shared" si="6"/>
        <v>0</v>
      </c>
      <c r="K29" s="433">
        <f t="shared" si="8"/>
        <v>0</v>
      </c>
      <c r="L29" s="434">
        <f t="shared" si="9"/>
        <v>0</v>
      </c>
      <c r="M29" s="873">
        <f t="shared" si="10"/>
        <v>0</v>
      </c>
      <c r="N29" s="1095" t="s">
        <v>283</v>
      </c>
      <c r="AA29" s="335"/>
      <c r="AB29" s="336"/>
      <c r="AC29" s="334"/>
      <c r="AD29" s="257"/>
      <c r="AE29" s="334"/>
      <c r="AF29" s="257"/>
      <c r="AG29" s="334"/>
      <c r="AH29" s="257"/>
      <c r="AI29" s="433">
        <f t="shared" si="11"/>
        <v>0</v>
      </c>
      <c r="AJ29" s="434">
        <f t="shared" si="12"/>
        <v>0</v>
      </c>
      <c r="AK29" s="873">
        <f t="shared" si="13"/>
        <v>0</v>
      </c>
    </row>
    <row r="30" spans="1:37" ht="12.75" customHeight="1">
      <c r="A30" s="158" t="s">
        <v>557</v>
      </c>
      <c r="B30" s="367" t="s">
        <v>558</v>
      </c>
      <c r="C30" s="875">
        <f t="shared" si="7"/>
        <v>0</v>
      </c>
      <c r="D30" s="876">
        <f t="shared" si="0"/>
        <v>0</v>
      </c>
      <c r="E30" s="877">
        <f t="shared" si="1"/>
        <v>0</v>
      </c>
      <c r="F30" s="878">
        <f t="shared" si="2"/>
        <v>0</v>
      </c>
      <c r="G30" s="877">
        <f t="shared" si="3"/>
        <v>0</v>
      </c>
      <c r="H30" s="878">
        <f t="shared" si="4"/>
        <v>0</v>
      </c>
      <c r="I30" s="877">
        <f t="shared" si="5"/>
        <v>0</v>
      </c>
      <c r="J30" s="878">
        <f t="shared" si="6"/>
        <v>0</v>
      </c>
      <c r="K30" s="433">
        <f t="shared" si="8"/>
        <v>0</v>
      </c>
      <c r="L30" s="434">
        <f t="shared" si="9"/>
        <v>0</v>
      </c>
      <c r="M30" s="873">
        <f t="shared" si="10"/>
        <v>0</v>
      </c>
      <c r="N30" s="1095" t="s">
        <v>283</v>
      </c>
      <c r="AA30" s="335"/>
      <c r="AB30" s="336"/>
      <c r="AC30" s="334"/>
      <c r="AD30" s="257"/>
      <c r="AE30" s="334"/>
      <c r="AF30" s="257"/>
      <c r="AG30" s="334"/>
      <c r="AH30" s="257"/>
      <c r="AI30" s="433">
        <f t="shared" si="11"/>
        <v>0</v>
      </c>
      <c r="AJ30" s="434">
        <f t="shared" si="12"/>
        <v>0</v>
      </c>
      <c r="AK30" s="873">
        <f t="shared" si="13"/>
        <v>0</v>
      </c>
    </row>
    <row r="31" spans="1:37" ht="12.75" customHeight="1" thickBot="1">
      <c r="A31" s="158" t="s">
        <v>559</v>
      </c>
      <c r="B31" s="367" t="s">
        <v>560</v>
      </c>
      <c r="C31" s="875">
        <f t="shared" si="7"/>
        <v>0</v>
      </c>
      <c r="D31" s="876">
        <f t="shared" si="0"/>
        <v>0</v>
      </c>
      <c r="E31" s="877">
        <f t="shared" si="1"/>
        <v>0</v>
      </c>
      <c r="F31" s="878">
        <f t="shared" si="2"/>
        <v>0</v>
      </c>
      <c r="G31" s="877">
        <f t="shared" si="3"/>
        <v>0</v>
      </c>
      <c r="H31" s="878">
        <f t="shared" si="4"/>
        <v>0</v>
      </c>
      <c r="I31" s="877">
        <f t="shared" si="5"/>
        <v>0</v>
      </c>
      <c r="J31" s="878">
        <f t="shared" si="6"/>
        <v>0</v>
      </c>
      <c r="K31" s="433">
        <f t="shared" si="8"/>
        <v>0</v>
      </c>
      <c r="L31" s="434">
        <f t="shared" si="9"/>
        <v>0</v>
      </c>
      <c r="M31" s="873">
        <f t="shared" si="10"/>
        <v>0</v>
      </c>
      <c r="N31" s="1095" t="s">
        <v>283</v>
      </c>
      <c r="AA31" s="335"/>
      <c r="AB31" s="336"/>
      <c r="AC31" s="334"/>
      <c r="AD31" s="257"/>
      <c r="AE31" s="334"/>
      <c r="AF31" s="257"/>
      <c r="AG31" s="334"/>
      <c r="AH31" s="257"/>
      <c r="AI31" s="433">
        <f t="shared" si="11"/>
        <v>0</v>
      </c>
      <c r="AJ31" s="434">
        <f t="shared" si="12"/>
        <v>0</v>
      </c>
      <c r="AK31" s="873">
        <f t="shared" si="13"/>
        <v>0</v>
      </c>
    </row>
    <row r="32" spans="1:36" ht="15.75" customHeight="1" thickBot="1" thickTop="1">
      <c r="A32" s="306" t="s">
        <v>77</v>
      </c>
      <c r="B32" s="16"/>
      <c r="C32" s="435">
        <f aca="true" t="shared" si="14" ref="C32:L32">SUM(C6:C31)</f>
        <v>0</v>
      </c>
      <c r="D32" s="436">
        <f t="shared" si="14"/>
        <v>0</v>
      </c>
      <c r="E32" s="435">
        <f t="shared" si="14"/>
        <v>0</v>
      </c>
      <c r="F32" s="436">
        <f t="shared" si="14"/>
        <v>0</v>
      </c>
      <c r="G32" s="435">
        <f t="shared" si="14"/>
        <v>0</v>
      </c>
      <c r="H32" s="436">
        <f t="shared" si="14"/>
        <v>0</v>
      </c>
      <c r="I32" s="435">
        <f t="shared" si="14"/>
        <v>0</v>
      </c>
      <c r="J32" s="436">
        <f t="shared" si="14"/>
        <v>0</v>
      </c>
      <c r="K32" s="435">
        <f t="shared" si="14"/>
        <v>0</v>
      </c>
      <c r="L32" s="437">
        <f t="shared" si="14"/>
        <v>0</v>
      </c>
      <c r="AA32" s="435">
        <f aca="true" t="shared" si="15" ref="AA32:AJ32">SUM(AA6:AA31)</f>
        <v>0</v>
      </c>
      <c r="AB32" s="436">
        <f t="shared" si="15"/>
        <v>0</v>
      </c>
      <c r="AC32" s="435">
        <f t="shared" si="15"/>
        <v>0</v>
      </c>
      <c r="AD32" s="436">
        <f t="shared" si="15"/>
        <v>0</v>
      </c>
      <c r="AE32" s="435">
        <f t="shared" si="15"/>
        <v>0</v>
      </c>
      <c r="AF32" s="436">
        <f t="shared" si="15"/>
        <v>0</v>
      </c>
      <c r="AG32" s="435">
        <f t="shared" si="15"/>
        <v>0</v>
      </c>
      <c r="AH32" s="436">
        <f t="shared" si="15"/>
        <v>0</v>
      </c>
      <c r="AI32" s="435">
        <f t="shared" si="15"/>
        <v>0</v>
      </c>
      <c r="AJ32" s="437">
        <f t="shared" si="15"/>
        <v>0</v>
      </c>
    </row>
    <row r="33" ht="11.25">
      <c r="A33" s="797" t="str">
        <f>"(*) inserire i dati comunicati nella tab.1 (colonna presenti al 31/12/"&amp;L1-1&amp;") della rilevazione dell'anno precedente"</f>
        <v>(*) inserire i dati comunicati nella tab.1 (colonna presenti al 31/12/2018) della rilevazione dell'anno precedente</v>
      </c>
    </row>
    <row r="34" ht="11.25">
      <c r="A34" s="5" t="s">
        <v>156</v>
      </c>
    </row>
    <row r="35" spans="4:28" ht="12.75">
      <c r="D35" s="798"/>
      <c r="AB35" s="798"/>
    </row>
  </sheetData>
  <sheetProtection password="EA98" sheet="1" formatColumns="0" selectLockedCells="1"/>
  <mergeCells count="4">
    <mergeCell ref="C3:L3"/>
    <mergeCell ref="G2:L2"/>
    <mergeCell ref="AE2:AJ2"/>
    <mergeCell ref="AA3:AJ3"/>
  </mergeCells>
  <conditionalFormatting sqref="AA6:AJ31 A6:L31">
    <cfRule type="expression" priority="2" dxfId="3"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27"/>
  <dimension ref="A1:M3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3.16015625" style="7" customWidth="1"/>
    <col min="4" max="4" width="17.83203125" style="7" customWidth="1"/>
    <col min="5" max="6" width="15.83203125" style="7" customWidth="1"/>
    <col min="7" max="8" width="15.83203125" style="112" customWidth="1"/>
    <col min="9" max="9" width="18.33203125" style="112" customWidth="1"/>
    <col min="10" max="10" width="9.33203125" style="112" customWidth="1"/>
  </cols>
  <sheetData>
    <row r="1" spans="1:13" s="5" customFormat="1" ht="43.5" customHeight="1">
      <c r="A1" s="1328" t="str">
        <f>'t1'!A1</f>
        <v>PRESIDENZA DEL CONSIGLIO DEI MINISTRI - anno 2019</v>
      </c>
      <c r="B1" s="1328"/>
      <c r="C1" s="1328"/>
      <c r="D1" s="1328"/>
      <c r="E1" s="1328"/>
      <c r="F1" s="1328"/>
      <c r="G1" s="1328"/>
      <c r="H1" s="1328"/>
      <c r="I1" s="321"/>
      <c r="K1" s="3"/>
      <c r="M1"/>
    </row>
    <row r="2" spans="4:13" s="5" customFormat="1" ht="12.75" customHeight="1">
      <c r="D2" s="1418"/>
      <c r="E2" s="1418"/>
      <c r="F2" s="1418"/>
      <c r="G2" s="1418"/>
      <c r="H2" s="1418"/>
      <c r="I2" s="1418"/>
      <c r="J2" s="325"/>
      <c r="K2" s="3"/>
      <c r="M2"/>
    </row>
    <row r="3" spans="1:6" s="5" customFormat="1" ht="21" customHeight="1">
      <c r="A3" s="199" t="s">
        <v>263</v>
      </c>
      <c r="B3" s="7"/>
      <c r="F3" s="7"/>
    </row>
    <row r="4" spans="1:9" ht="56.25">
      <c r="A4" s="185" t="s">
        <v>237</v>
      </c>
      <c r="B4" s="187" t="s">
        <v>199</v>
      </c>
      <c r="C4" s="186" t="s">
        <v>238</v>
      </c>
      <c r="D4" s="186" t="s">
        <v>242</v>
      </c>
      <c r="E4" s="186" t="s">
        <v>243</v>
      </c>
      <c r="F4" s="186" t="s">
        <v>244</v>
      </c>
      <c r="G4" s="186" t="s">
        <v>198</v>
      </c>
      <c r="H4" s="186" t="s">
        <v>245</v>
      </c>
      <c r="I4" s="186" t="s">
        <v>392</v>
      </c>
    </row>
    <row r="5" spans="1:10" s="203" customFormat="1" ht="10.5">
      <c r="A5" s="184"/>
      <c r="B5" s="197"/>
      <c r="C5" s="201" t="s">
        <v>201</v>
      </c>
      <c r="D5" s="201" t="s">
        <v>202</v>
      </c>
      <c r="E5" s="201" t="s">
        <v>239</v>
      </c>
      <c r="F5" s="201" t="s">
        <v>204</v>
      </c>
      <c r="G5" s="201" t="s">
        <v>240</v>
      </c>
      <c r="H5" s="201" t="s">
        <v>241</v>
      </c>
      <c r="I5" s="201" t="s">
        <v>393</v>
      </c>
      <c r="J5" s="202"/>
    </row>
    <row r="6" spans="1:9" ht="12.75">
      <c r="A6" s="141" t="str">
        <f>'t1'!A6</f>
        <v>CONSIGLIERE</v>
      </c>
      <c r="B6" s="327" t="str">
        <f>'t1'!B6</f>
        <v>0D0CON</v>
      </c>
      <c r="C6" s="351">
        <f>'t12'!C6</f>
        <v>0</v>
      </c>
      <c r="D6" s="352">
        <f>'t12'!D6</f>
        <v>0</v>
      </c>
      <c r="E6" s="353" t="str">
        <f>IF(C6=0," ",D6/C6*12)</f>
        <v> </v>
      </c>
      <c r="F6" s="371">
        <v>51136.05</v>
      </c>
      <c r="G6" s="353" t="str">
        <f aca="true" t="shared" si="0" ref="G6:G31">IF(E6=" "," ",E6-F6)</f>
        <v> </v>
      </c>
      <c r="H6" s="354" t="str">
        <f aca="true" t="shared" si="1" ref="H6:H31">IF(E6=" "," ",IF(F6=0," ",G6/F6))</f>
        <v> </v>
      </c>
      <c r="I6" s="332" t="str">
        <f>IF(E6=" "," ",IF(F6=0," ",IF(ABS(H6)&gt;0.02,"ERRORE","OK")))</f>
        <v> </v>
      </c>
    </row>
    <row r="7" spans="1:9" ht="12.75">
      <c r="A7" s="141" t="str">
        <f>'t1'!A7</f>
        <v>DIRIGENTE I FASCIA</v>
      </c>
      <c r="B7" s="327" t="str">
        <f>'t1'!B7</f>
        <v>0D0077</v>
      </c>
      <c r="C7" s="351">
        <f>'t12'!C7</f>
        <v>0</v>
      </c>
      <c r="D7" s="352">
        <f>'t12'!D7</f>
        <v>0</v>
      </c>
      <c r="E7" s="353" t="str">
        <f aca="true" t="shared" si="2" ref="E7:E31">IF(C7=0," ",D7/C7*12)</f>
        <v> </v>
      </c>
      <c r="F7" s="371">
        <v>51136.05</v>
      </c>
      <c r="G7" s="353" t="str">
        <f t="shared" si="0"/>
        <v> </v>
      </c>
      <c r="H7" s="354" t="str">
        <f t="shared" si="1"/>
        <v> </v>
      </c>
      <c r="I7" s="332" t="str">
        <f aca="true" t="shared" si="3" ref="I7:I31">IF(E7=" "," ",IF(F7=0," ",IF(ABS(H7)&gt;0.02,"ERRORE","OK")))</f>
        <v> </v>
      </c>
    </row>
    <row r="8" spans="1:9" ht="12.75">
      <c r="A8" s="141" t="str">
        <f>'t1'!A8</f>
        <v>DIRIGENTE I FASCIA A TEMPO DETERM.</v>
      </c>
      <c r="B8" s="327" t="str">
        <f>'t1'!B8</f>
        <v>0D0078</v>
      </c>
      <c r="C8" s="351">
        <f>'t12'!C8</f>
        <v>0</v>
      </c>
      <c r="D8" s="352">
        <f>'t12'!D8</f>
        <v>0</v>
      </c>
      <c r="E8" s="353" t="str">
        <f t="shared" si="2"/>
        <v> </v>
      </c>
      <c r="F8" s="371">
        <v>51136.05</v>
      </c>
      <c r="G8" s="353" t="str">
        <f t="shared" si="0"/>
        <v> </v>
      </c>
      <c r="H8" s="354" t="str">
        <f t="shared" si="1"/>
        <v> </v>
      </c>
      <c r="I8" s="332" t="str">
        <f t="shared" si="3"/>
        <v> </v>
      </c>
    </row>
    <row r="9" spans="1:9" ht="12.75">
      <c r="A9" s="141" t="str">
        <f>'t1'!A9</f>
        <v>REFERENDARIO</v>
      </c>
      <c r="B9" s="327" t="str">
        <f>'t1'!B9</f>
        <v>0D0376</v>
      </c>
      <c r="C9" s="351">
        <f>'t12'!C9</f>
        <v>0</v>
      </c>
      <c r="D9" s="352">
        <f>'t12'!D9</f>
        <v>0</v>
      </c>
      <c r="E9" s="353" t="str">
        <f t="shared" si="2"/>
        <v> </v>
      </c>
      <c r="F9" s="371">
        <v>39979.29</v>
      </c>
      <c r="G9" s="353" t="str">
        <f t="shared" si="0"/>
        <v> </v>
      </c>
      <c r="H9" s="354" t="str">
        <f t="shared" si="1"/>
        <v> </v>
      </c>
      <c r="I9" s="332" t="str">
        <f t="shared" si="3"/>
        <v> </v>
      </c>
    </row>
    <row r="10" spans="1:9" ht="12.75">
      <c r="A10" s="141" t="str">
        <f>'t1'!A10</f>
        <v>DIRIGENTE II FASCIA</v>
      </c>
      <c r="B10" s="327" t="str">
        <f>'t1'!B10</f>
        <v>0D0079</v>
      </c>
      <c r="C10" s="351">
        <f>'t12'!C10</f>
        <v>0</v>
      </c>
      <c r="D10" s="352">
        <f>'t12'!D10</f>
        <v>0</v>
      </c>
      <c r="E10" s="353" t="str">
        <f t="shared" si="2"/>
        <v> </v>
      </c>
      <c r="F10" s="371">
        <v>39979.29</v>
      </c>
      <c r="G10" s="353" t="str">
        <f t="shared" si="0"/>
        <v> </v>
      </c>
      <c r="H10" s="354" t="str">
        <f t="shared" si="1"/>
        <v> </v>
      </c>
      <c r="I10" s="332" t="str">
        <f t="shared" si="3"/>
        <v> </v>
      </c>
    </row>
    <row r="11" spans="1:9" ht="12.75">
      <c r="A11" s="141" t="str">
        <f>'t1'!A11</f>
        <v>DIRIGENTE II FASCIA A TEMPO DETERM.</v>
      </c>
      <c r="B11" s="327" t="str">
        <f>'t1'!B11</f>
        <v>0D0080</v>
      </c>
      <c r="C11" s="351">
        <f>'t12'!C11</f>
        <v>0</v>
      </c>
      <c r="D11" s="352">
        <f>'t12'!D11</f>
        <v>0</v>
      </c>
      <c r="E11" s="353" t="str">
        <f t="shared" si="2"/>
        <v> </v>
      </c>
      <c r="F11" s="371">
        <v>39979.29</v>
      </c>
      <c r="G11" s="353" t="str">
        <f t="shared" si="0"/>
        <v> </v>
      </c>
      <c r="H11" s="354" t="str">
        <f t="shared" si="1"/>
        <v> </v>
      </c>
      <c r="I11" s="332" t="str">
        <f t="shared" si="3"/>
        <v> </v>
      </c>
    </row>
    <row r="12" spans="1:9" ht="12.75">
      <c r="A12" s="141" t="str">
        <f>'t1'!A12</f>
        <v>ISPETTORE GENERALE R.E.</v>
      </c>
      <c r="B12" s="327" t="str">
        <f>'t1'!B12</f>
        <v>0E0083</v>
      </c>
      <c r="C12" s="351">
        <f>'t12'!C12</f>
        <v>0</v>
      </c>
      <c r="D12" s="352">
        <f>'t12'!D12</f>
        <v>0</v>
      </c>
      <c r="E12" s="353" t="str">
        <f t="shared" si="2"/>
        <v> </v>
      </c>
      <c r="F12" s="371">
        <v>33540.58</v>
      </c>
      <c r="G12" s="353" t="str">
        <f t="shared" si="0"/>
        <v> </v>
      </c>
      <c r="H12" s="354" t="str">
        <f t="shared" si="1"/>
        <v> </v>
      </c>
      <c r="I12" s="332" t="str">
        <f t="shared" si="3"/>
        <v> </v>
      </c>
    </row>
    <row r="13" spans="1:9" ht="12.75">
      <c r="A13" s="141" t="str">
        <f>'t1'!A13</f>
        <v>DIRETTORE DIVISIONE R.E.</v>
      </c>
      <c r="B13" s="327" t="str">
        <f>'t1'!B13</f>
        <v>0E0076</v>
      </c>
      <c r="C13" s="351">
        <f>'t12'!C13</f>
        <v>0</v>
      </c>
      <c r="D13" s="352">
        <f>'t12'!D13</f>
        <v>0</v>
      </c>
      <c r="E13" s="353" t="str">
        <f t="shared" si="2"/>
        <v> </v>
      </c>
      <c r="F13" s="371">
        <v>31171.57</v>
      </c>
      <c r="G13" s="353" t="str">
        <f t="shared" si="0"/>
        <v> </v>
      </c>
      <c r="H13" s="354" t="str">
        <f t="shared" si="1"/>
        <v> </v>
      </c>
      <c r="I13" s="332" t="str">
        <f t="shared" si="3"/>
        <v> </v>
      </c>
    </row>
    <row r="14" spans="1:9" ht="12.75">
      <c r="A14" s="141" t="str">
        <f>'t1'!A14</f>
        <v>CAT. A - F9</v>
      </c>
      <c r="B14" s="327" t="str">
        <f>'t1'!B14</f>
        <v>0CAF09</v>
      </c>
      <c r="C14" s="351">
        <f>'t12'!C14</f>
        <v>0</v>
      </c>
      <c r="D14" s="352">
        <f>'t12'!D14</f>
        <v>0</v>
      </c>
      <c r="E14" s="353" t="str">
        <f t="shared" si="2"/>
        <v> </v>
      </c>
      <c r="F14" s="371">
        <v>35723.52</v>
      </c>
      <c r="G14" s="353" t="str">
        <f t="shared" si="0"/>
        <v> </v>
      </c>
      <c r="H14" s="354" t="str">
        <f t="shared" si="1"/>
        <v> </v>
      </c>
      <c r="I14" s="332" t="str">
        <f t="shared" si="3"/>
        <v> </v>
      </c>
    </row>
    <row r="15" spans="1:9" ht="12.75">
      <c r="A15" s="141" t="str">
        <f>'t1'!A15</f>
        <v>CAT. A - F8</v>
      </c>
      <c r="B15" s="327" t="str">
        <f>'t1'!B15</f>
        <v>0CAF08</v>
      </c>
      <c r="C15" s="351">
        <f>'t12'!C15</f>
        <v>0</v>
      </c>
      <c r="D15" s="352">
        <f>'t12'!D15</f>
        <v>0</v>
      </c>
      <c r="E15" s="353" t="str">
        <f t="shared" si="2"/>
        <v> </v>
      </c>
      <c r="F15" s="371">
        <v>34168.92</v>
      </c>
      <c r="G15" s="353" t="str">
        <f t="shared" si="0"/>
        <v> </v>
      </c>
      <c r="H15" s="354" t="str">
        <f t="shared" si="1"/>
        <v> </v>
      </c>
      <c r="I15" s="332" t="str">
        <f t="shared" si="3"/>
        <v> </v>
      </c>
    </row>
    <row r="16" spans="1:9" ht="12.75">
      <c r="A16" s="141" t="str">
        <f>'t1'!A16</f>
        <v>CAT. A - F7</v>
      </c>
      <c r="B16" s="327" t="str">
        <f>'t1'!B16</f>
        <v>0CAF07</v>
      </c>
      <c r="C16" s="351">
        <f>'t12'!C16</f>
        <v>0</v>
      </c>
      <c r="D16" s="352">
        <f>'t12'!D16</f>
        <v>0</v>
      </c>
      <c r="E16" s="353" t="str">
        <f t="shared" si="2"/>
        <v> </v>
      </c>
      <c r="F16" s="371">
        <v>32569.52</v>
      </c>
      <c r="G16" s="353" t="str">
        <f t="shared" si="0"/>
        <v> </v>
      </c>
      <c r="H16" s="354" t="str">
        <f t="shared" si="1"/>
        <v> </v>
      </c>
      <c r="I16" s="332" t="str">
        <f t="shared" si="3"/>
        <v> </v>
      </c>
    </row>
    <row r="17" spans="1:9" ht="12.75">
      <c r="A17" s="141" t="str">
        <f>'t1'!A17</f>
        <v>CAT. A - F6</v>
      </c>
      <c r="B17" s="327" t="str">
        <f>'t1'!B17</f>
        <v>0CAF06</v>
      </c>
      <c r="C17" s="351">
        <f>'t12'!C17</f>
        <v>0</v>
      </c>
      <c r="D17" s="352">
        <f>'t12'!D17</f>
        <v>0</v>
      </c>
      <c r="E17" s="353" t="str">
        <f t="shared" si="2"/>
        <v> </v>
      </c>
      <c r="F17" s="371">
        <v>30690.2</v>
      </c>
      <c r="G17" s="353" t="str">
        <f t="shared" si="0"/>
        <v> </v>
      </c>
      <c r="H17" s="354" t="str">
        <f t="shared" si="1"/>
        <v> </v>
      </c>
      <c r="I17" s="332" t="str">
        <f t="shared" si="3"/>
        <v> </v>
      </c>
    </row>
    <row r="18" spans="1:9" ht="12.75">
      <c r="A18" s="141" t="str">
        <f>'t1'!A18</f>
        <v>CAT. A - F5</v>
      </c>
      <c r="B18" s="327" t="str">
        <f>'t1'!B18</f>
        <v>0CAF05</v>
      </c>
      <c r="C18" s="351">
        <f>'t12'!C18</f>
        <v>0</v>
      </c>
      <c r="D18" s="352">
        <f>'t12'!D18</f>
        <v>0</v>
      </c>
      <c r="E18" s="353" t="str">
        <f t="shared" si="2"/>
        <v> </v>
      </c>
      <c r="F18" s="371">
        <v>28747.91</v>
      </c>
      <c r="G18" s="353" t="str">
        <f t="shared" si="0"/>
        <v> </v>
      </c>
      <c r="H18" s="354" t="str">
        <f t="shared" si="1"/>
        <v> </v>
      </c>
      <c r="I18" s="332" t="str">
        <f t="shared" si="3"/>
        <v> </v>
      </c>
    </row>
    <row r="19" spans="1:9" ht="12.75">
      <c r="A19" s="141" t="str">
        <f>'t1'!A19</f>
        <v>CAT. A - F4</v>
      </c>
      <c r="B19" s="327" t="str">
        <f>'t1'!B19</f>
        <v>0CAF04</v>
      </c>
      <c r="C19" s="351">
        <f>'t12'!C19</f>
        <v>0</v>
      </c>
      <c r="D19" s="352">
        <f>'t12'!D19</f>
        <v>0</v>
      </c>
      <c r="E19" s="353" t="str">
        <f t="shared" si="2"/>
        <v> </v>
      </c>
      <c r="F19" s="371">
        <v>26991.8</v>
      </c>
      <c r="G19" s="353" t="str">
        <f t="shared" si="0"/>
        <v> </v>
      </c>
      <c r="H19" s="354" t="str">
        <f t="shared" si="1"/>
        <v> </v>
      </c>
      <c r="I19" s="332" t="str">
        <f t="shared" si="3"/>
        <v> </v>
      </c>
    </row>
    <row r="20" spans="1:9" ht="12.75">
      <c r="A20" s="141" t="str">
        <f>'t1'!A20</f>
        <v>CAT. A - F3</v>
      </c>
      <c r="B20" s="327" t="str">
        <f>'t1'!B20</f>
        <v>0CAF03</v>
      </c>
      <c r="C20" s="351">
        <f>'t12'!C20</f>
        <v>0</v>
      </c>
      <c r="D20" s="352">
        <f>'t12'!D20</f>
        <v>0</v>
      </c>
      <c r="E20" s="353" t="str">
        <f t="shared" si="2"/>
        <v> </v>
      </c>
      <c r="F20" s="371">
        <v>24571.59</v>
      </c>
      <c r="G20" s="353" t="str">
        <f t="shared" si="0"/>
        <v> </v>
      </c>
      <c r="H20" s="354" t="str">
        <f t="shared" si="1"/>
        <v> </v>
      </c>
      <c r="I20" s="332" t="str">
        <f t="shared" si="3"/>
        <v> </v>
      </c>
    </row>
    <row r="21" spans="1:9" ht="12.75">
      <c r="A21" s="141" t="str">
        <f>'t1'!A21</f>
        <v>CAT. A - F2</v>
      </c>
      <c r="B21" s="327" t="str">
        <f>'t1'!B21</f>
        <v>0CAF02</v>
      </c>
      <c r="C21" s="351">
        <f>'t12'!C21</f>
        <v>0</v>
      </c>
      <c r="D21" s="352">
        <f>'t12'!D21</f>
        <v>0</v>
      </c>
      <c r="E21" s="353" t="str">
        <f t="shared" si="2"/>
        <v> </v>
      </c>
      <c r="F21" s="371">
        <v>23260.6</v>
      </c>
      <c r="G21" s="353" t="str">
        <f t="shared" si="0"/>
        <v> </v>
      </c>
      <c r="H21" s="354" t="str">
        <f t="shared" si="1"/>
        <v> </v>
      </c>
      <c r="I21" s="332" t="str">
        <f t="shared" si="3"/>
        <v> </v>
      </c>
    </row>
    <row r="22" spans="1:9" ht="12.75">
      <c r="A22" s="141" t="str">
        <f>'t1'!A22</f>
        <v>CAT. A - F1</v>
      </c>
      <c r="B22" s="327" t="str">
        <f>'t1'!B22</f>
        <v>0CAF01</v>
      </c>
      <c r="C22" s="351">
        <f>'t12'!C22</f>
        <v>0</v>
      </c>
      <c r="D22" s="352">
        <f>'t12'!D22</f>
        <v>0</v>
      </c>
      <c r="E22" s="353" t="str">
        <f t="shared" si="2"/>
        <v> </v>
      </c>
      <c r="F22" s="371">
        <v>22456.56</v>
      </c>
      <c r="G22" s="353" t="str">
        <f t="shared" si="0"/>
        <v> </v>
      </c>
      <c r="H22" s="354" t="str">
        <f t="shared" si="1"/>
        <v> </v>
      </c>
      <c r="I22" s="332" t="str">
        <f t="shared" si="3"/>
        <v> </v>
      </c>
    </row>
    <row r="23" spans="1:9" ht="12.75">
      <c r="A23" s="141" t="str">
        <f>'t1'!A23</f>
        <v>CAT. B - F9</v>
      </c>
      <c r="B23" s="327" t="str">
        <f>'t1'!B23</f>
        <v>0CBF09</v>
      </c>
      <c r="C23" s="351">
        <f>'t12'!C23</f>
        <v>0</v>
      </c>
      <c r="D23" s="352">
        <f>'t12'!D23</f>
        <v>0</v>
      </c>
      <c r="E23" s="353" t="str">
        <f t="shared" si="2"/>
        <v> </v>
      </c>
      <c r="F23" s="371">
        <v>24065.32</v>
      </c>
      <c r="G23" s="353" t="str">
        <f t="shared" si="0"/>
        <v> </v>
      </c>
      <c r="H23" s="354" t="str">
        <f t="shared" si="1"/>
        <v> </v>
      </c>
      <c r="I23" s="332" t="str">
        <f t="shared" si="3"/>
        <v> </v>
      </c>
    </row>
    <row r="24" spans="1:9" ht="12.75">
      <c r="A24" s="141" t="str">
        <f>'t1'!A24</f>
        <v>CAT. B - F8</v>
      </c>
      <c r="B24" s="327" t="str">
        <f>'t1'!B24</f>
        <v>0CBF08</v>
      </c>
      <c r="C24" s="351">
        <f>'t12'!C24</f>
        <v>0</v>
      </c>
      <c r="D24" s="352">
        <f>'t12'!D24</f>
        <v>0</v>
      </c>
      <c r="E24" s="353" t="str">
        <f t="shared" si="2"/>
        <v> </v>
      </c>
      <c r="F24" s="371">
        <v>23265.32</v>
      </c>
      <c r="G24" s="353" t="str">
        <f t="shared" si="0"/>
        <v> </v>
      </c>
      <c r="H24" s="354" t="str">
        <f t="shared" si="1"/>
        <v> </v>
      </c>
      <c r="I24" s="332" t="str">
        <f t="shared" si="3"/>
        <v> </v>
      </c>
    </row>
    <row r="25" spans="1:9" ht="12.75">
      <c r="A25" s="141" t="str">
        <f>'t1'!A25</f>
        <v>CAT. B - F7</v>
      </c>
      <c r="B25" s="327" t="str">
        <f>'t1'!B25</f>
        <v>0CBF07</v>
      </c>
      <c r="C25" s="351">
        <f>'t12'!C25</f>
        <v>0</v>
      </c>
      <c r="D25" s="352">
        <f>'t12'!D25</f>
        <v>0</v>
      </c>
      <c r="E25" s="353" t="str">
        <f t="shared" si="2"/>
        <v> </v>
      </c>
      <c r="F25" s="371">
        <v>22539.04</v>
      </c>
      <c r="G25" s="353" t="str">
        <f t="shared" si="0"/>
        <v> </v>
      </c>
      <c r="H25" s="354" t="str">
        <f t="shared" si="1"/>
        <v> </v>
      </c>
      <c r="I25" s="332" t="str">
        <f t="shared" si="3"/>
        <v> </v>
      </c>
    </row>
    <row r="26" spans="1:9" ht="12.75">
      <c r="A26" s="141" t="str">
        <f>'t1'!A26</f>
        <v>CAT. B - F6</v>
      </c>
      <c r="B26" s="327" t="str">
        <f>'t1'!B26</f>
        <v>0CBF06</v>
      </c>
      <c r="C26" s="351">
        <f>'t12'!C26</f>
        <v>0</v>
      </c>
      <c r="D26" s="352">
        <f>'t12'!D26</f>
        <v>0</v>
      </c>
      <c r="E26" s="353" t="str">
        <f t="shared" si="2"/>
        <v> </v>
      </c>
      <c r="F26" s="371">
        <v>21808.84</v>
      </c>
      <c r="G26" s="353" t="str">
        <f t="shared" si="0"/>
        <v> </v>
      </c>
      <c r="H26" s="354" t="str">
        <f t="shared" si="1"/>
        <v> </v>
      </c>
      <c r="I26" s="332" t="str">
        <f t="shared" si="3"/>
        <v> </v>
      </c>
    </row>
    <row r="27" spans="1:9" ht="12.75">
      <c r="A27" s="141" t="str">
        <f>'t1'!A27</f>
        <v>CAT. B - F5</v>
      </c>
      <c r="B27" s="327" t="str">
        <f>'t1'!B27</f>
        <v>0CBF05</v>
      </c>
      <c r="C27" s="351">
        <f>'t12'!C27</f>
        <v>0</v>
      </c>
      <c r="D27" s="352">
        <f>'t12'!D27</f>
        <v>0</v>
      </c>
      <c r="E27" s="353" t="str">
        <f t="shared" si="2"/>
        <v> </v>
      </c>
      <c r="F27" s="371">
        <v>20572.15</v>
      </c>
      <c r="G27" s="353" t="str">
        <f t="shared" si="0"/>
        <v> </v>
      </c>
      <c r="H27" s="354" t="str">
        <f t="shared" si="1"/>
        <v> </v>
      </c>
      <c r="I27" s="332" t="str">
        <f t="shared" si="3"/>
        <v> </v>
      </c>
    </row>
    <row r="28" spans="1:9" ht="12.75">
      <c r="A28" s="141" t="str">
        <f>'t1'!A28</f>
        <v>CAT. B - F4</v>
      </c>
      <c r="B28" s="327" t="str">
        <f>'t1'!B28</f>
        <v>0CBF04</v>
      </c>
      <c r="C28" s="351">
        <f>'t12'!C28</f>
        <v>0</v>
      </c>
      <c r="D28" s="352">
        <f>'t12'!D28</f>
        <v>0</v>
      </c>
      <c r="E28" s="353" t="str">
        <f t="shared" si="2"/>
        <v> </v>
      </c>
      <c r="F28" s="371">
        <v>19338.46</v>
      </c>
      <c r="G28" s="353" t="str">
        <f t="shared" si="0"/>
        <v> </v>
      </c>
      <c r="H28" s="354" t="str">
        <f t="shared" si="1"/>
        <v> </v>
      </c>
      <c r="I28" s="332" t="str">
        <f t="shared" si="3"/>
        <v> </v>
      </c>
    </row>
    <row r="29" spans="1:9" ht="12.75">
      <c r="A29" s="141" t="str">
        <f>'t1'!A29</f>
        <v>CAT. B - F3</v>
      </c>
      <c r="B29" s="327" t="str">
        <f>'t1'!B29</f>
        <v>0CBF03</v>
      </c>
      <c r="C29" s="351">
        <f>'t12'!C29</f>
        <v>0</v>
      </c>
      <c r="D29" s="352">
        <f>'t12'!D29</f>
        <v>0</v>
      </c>
      <c r="E29" s="353" t="str">
        <f t="shared" si="2"/>
        <v> </v>
      </c>
      <c r="F29" s="371">
        <v>18687.62</v>
      </c>
      <c r="G29" s="353" t="str">
        <f t="shared" si="0"/>
        <v> </v>
      </c>
      <c r="H29" s="354" t="str">
        <f t="shared" si="1"/>
        <v> </v>
      </c>
      <c r="I29" s="332" t="str">
        <f t="shared" si="3"/>
        <v> </v>
      </c>
    </row>
    <row r="30" spans="1:9" ht="12.75">
      <c r="A30" s="141" t="str">
        <f>'t1'!A30</f>
        <v>CAT. B - F2</v>
      </c>
      <c r="B30" s="327" t="str">
        <f>'t1'!B30</f>
        <v>0CBF02</v>
      </c>
      <c r="C30" s="351">
        <f>'t12'!C30</f>
        <v>0</v>
      </c>
      <c r="D30" s="352">
        <f>'t12'!D30</f>
        <v>0</v>
      </c>
      <c r="E30" s="353" t="str">
        <f t="shared" si="2"/>
        <v> </v>
      </c>
      <c r="F30" s="371">
        <v>18036.23</v>
      </c>
      <c r="G30" s="353" t="str">
        <f t="shared" si="0"/>
        <v> </v>
      </c>
      <c r="H30" s="354" t="str">
        <f t="shared" si="1"/>
        <v> </v>
      </c>
      <c r="I30" s="332" t="str">
        <f t="shared" si="3"/>
        <v> </v>
      </c>
    </row>
    <row r="31" spans="1:9" ht="12.75">
      <c r="A31" s="141" t="str">
        <f>'t1'!A31</f>
        <v>CAT. B - F1</v>
      </c>
      <c r="B31" s="327" t="str">
        <f>'t1'!B31</f>
        <v>0CBF01</v>
      </c>
      <c r="C31" s="351">
        <f>'t12'!C31</f>
        <v>0</v>
      </c>
      <c r="D31" s="352">
        <f>'t12'!D31</f>
        <v>0</v>
      </c>
      <c r="E31" s="353" t="str">
        <f t="shared" si="2"/>
        <v> </v>
      </c>
      <c r="F31" s="371">
        <v>17411.75</v>
      </c>
      <c r="G31" s="353" t="str">
        <f t="shared" si="0"/>
        <v> </v>
      </c>
      <c r="H31" s="354" t="str">
        <f t="shared" si="1"/>
        <v> </v>
      </c>
      <c r="I31" s="332" t="str">
        <f t="shared" si="3"/>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31.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1328" t="str">
        <f>'t1'!A1</f>
        <v>PRESIDENZA DEL CONSIGLIO DEI MINISTRI - anno 2019</v>
      </c>
      <c r="B1" s="1328"/>
      <c r="C1" s="1328"/>
      <c r="D1" s="1328"/>
      <c r="E1" s="725"/>
      <c r="F1" s="324"/>
      <c r="G1" s="324"/>
      <c r="H1" s="324"/>
      <c r="I1" s="324"/>
      <c r="K1" s="3"/>
      <c r="M1"/>
    </row>
    <row r="2" spans="1:13" ht="16.5" thickBot="1">
      <c r="A2" s="934" t="s">
        <v>684</v>
      </c>
      <c r="B2" s="935"/>
      <c r="C2" s="935"/>
      <c r="D2" s="935"/>
      <c r="E2" s="325"/>
      <c r="F2" s="325"/>
      <c r="G2" s="325"/>
      <c r="H2" s="325"/>
      <c r="I2" s="325"/>
      <c r="K2" s="3"/>
      <c r="M2"/>
    </row>
    <row r="3" spans="1:5" ht="33" customHeight="1" thickBot="1">
      <c r="A3" s="1435" t="s">
        <v>685</v>
      </c>
      <c r="B3" s="1436"/>
      <c r="C3" s="1436"/>
      <c r="D3" s="1437"/>
      <c r="E3" s="749"/>
    </row>
    <row r="4" spans="1:4" s="200" customFormat="1" ht="32.25" thickBot="1">
      <c r="A4" s="681" t="s">
        <v>595</v>
      </c>
      <c r="B4" s="682" t="s">
        <v>596</v>
      </c>
      <c r="C4" s="682" t="s">
        <v>597</v>
      </c>
      <c r="D4" s="683" t="s">
        <v>598</v>
      </c>
    </row>
    <row r="5" spans="1:4" ht="39" customHeight="1">
      <c r="A5" s="750" t="str">
        <f>SI_1!B85</f>
        <v>Non compilare</v>
      </c>
      <c r="B5" s="751">
        <f>SI_1!G85</f>
        <v>0</v>
      </c>
      <c r="C5" s="751">
        <f>'t1'!K32+'t1'!L32</f>
        <v>0</v>
      </c>
      <c r="D5" s="942" t="str">
        <f>IF(B5&lt;=C5,"OK","Dati incoerenti: controllare i valori")</f>
        <v>OK</v>
      </c>
    </row>
    <row r="6" spans="1:4" ht="39" customHeight="1">
      <c r="A6" s="752" t="str">
        <f>SI_1!B106</f>
        <v>Indicare il numero delle unita rilevate in tabella 1 tra i "presenti al 31.12" che risultavano titolari di permessi per legge n. 104/92.</v>
      </c>
      <c r="B6" s="753">
        <f>SI_1!G106</f>
        <v>0</v>
      </c>
      <c r="C6" s="753">
        <f>'t1'!K32+'t1'!L32</f>
        <v>0</v>
      </c>
      <c r="D6" s="941" t="str">
        <f>IF(B6&lt;=C6,"OK","Dati incoerenti: controllare i valori")</f>
        <v>OK</v>
      </c>
    </row>
    <row r="7" spans="1:4" ht="39" customHeight="1" thickBot="1">
      <c r="A7" s="754" t="str">
        <f>SI_1!B109</f>
        <v>Indicare il numero delle unita rilevate in tabella 1 tra i "presenti al 31.12" che risultavano titolari di permessi ai sensi dell'art. 42, c.5 D.lgs.151/2001.</v>
      </c>
      <c r="B7" s="755">
        <f>SI_1!G109</f>
        <v>0</v>
      </c>
      <c r="C7" s="755">
        <f>'t1'!K32+'t1'!L32</f>
        <v>0</v>
      </c>
      <c r="D7" s="940" t="str">
        <f>IF(B7&lt;=C7,"OK","Dati incoerenti: controllare i valori")</f>
        <v>OK</v>
      </c>
    </row>
    <row r="10" spans="1:13" ht="16.5" thickBot="1">
      <c r="A10" s="936" t="s">
        <v>686</v>
      </c>
      <c r="B10" s="935"/>
      <c r="C10" s="935"/>
      <c r="D10" s="935"/>
      <c r="E10" s="325"/>
      <c r="F10" s="325"/>
      <c r="G10" s="325"/>
      <c r="H10" s="325"/>
      <c r="I10" s="325"/>
      <c r="K10" s="3"/>
      <c r="M10"/>
    </row>
    <row r="11" spans="1:5" ht="32.25" customHeight="1" thickBot="1">
      <c r="A11" s="1435" t="s">
        <v>687</v>
      </c>
      <c r="B11" s="1436"/>
      <c r="C11" s="1436"/>
      <c r="D11" s="1437"/>
      <c r="E11" s="749"/>
    </row>
    <row r="12" spans="1:4" s="200" customFormat="1" ht="21.75" thickBot="1">
      <c r="A12" s="756" t="s">
        <v>595</v>
      </c>
      <c r="B12" s="757" t="s">
        <v>596</v>
      </c>
      <c r="C12" s="757" t="s">
        <v>599</v>
      </c>
      <c r="D12" s="758" t="s">
        <v>600</v>
      </c>
    </row>
    <row r="13" spans="1:4" ht="39" customHeight="1">
      <c r="A13" s="759" t="str">
        <f>SI_1!B106</f>
        <v>Indicare il numero delle unita rilevate in tabella 1 tra i "presenti al 31.12" che risultavano titolari di permessi per legge n. 104/92.</v>
      </c>
      <c r="B13" s="760">
        <f>SI_1!G106</f>
        <v>0</v>
      </c>
      <c r="C13" s="761">
        <f>'t11'!I34+'t11'!J34</f>
        <v>0</v>
      </c>
      <c r="D13" s="938" t="str">
        <f>(IF(AND(C13=0,B13&gt;0),"Mancano le assenze per questa causale",IF(AND(C13&gt;0,B13=0),"Dichiarare Unita nella domanda della Scheda Informativa 1","OK")))</f>
        <v>OK</v>
      </c>
    </row>
    <row r="14" spans="1:4" ht="39" customHeight="1" thickBot="1">
      <c r="A14" s="762" t="str">
        <f>SI_1!B109</f>
        <v>Indicare il numero delle unita rilevate in tabella 1 tra i "presenti al 31.12" che risultavano titolari di permessi ai sensi dell'art. 42, c.5 D.lgs.151/2001.</v>
      </c>
      <c r="B14" s="755">
        <f>SI_1!G109</f>
        <v>0</v>
      </c>
      <c r="C14" s="763">
        <f>'t11'!G34+'t11'!H34</f>
        <v>0</v>
      </c>
      <c r="D14" s="939" t="str">
        <f>(IF(AND(C14=0,B14&gt;0),"Mancano le assenze per questa causale",IF(AND(C14&gt;0,B14=0),"Dichiarare Unita nella domanda della Scheda Informativa 1","OK")))</f>
        <v>OK</v>
      </c>
    </row>
    <row r="17" spans="1:13" ht="12.75" customHeight="1" thickBot="1">
      <c r="A17" s="937" t="s">
        <v>688</v>
      </c>
      <c r="B17" s="935"/>
      <c r="C17" s="935"/>
      <c r="D17" s="935"/>
      <c r="E17" s="325"/>
      <c r="F17" s="325"/>
      <c r="G17" s="325"/>
      <c r="H17" s="325"/>
      <c r="I17" s="325"/>
      <c r="K17" s="3"/>
      <c r="M17"/>
    </row>
    <row r="18" spans="1:5" ht="30.75" customHeight="1" thickBot="1">
      <c r="A18" s="1435" t="s">
        <v>689</v>
      </c>
      <c r="B18" s="1436"/>
      <c r="C18" s="1436"/>
      <c r="D18" s="1437"/>
      <c r="E18" s="749"/>
    </row>
    <row r="19" spans="1:4" ht="21.75" thickBot="1">
      <c r="A19" s="756" t="s">
        <v>595</v>
      </c>
      <c r="B19" s="757" t="s">
        <v>670</v>
      </c>
      <c r="C19" s="757" t="s">
        <v>599</v>
      </c>
      <c r="D19" s="758" t="s">
        <v>600</v>
      </c>
    </row>
    <row r="20" spans="1:4" ht="37.5" customHeight="1" thickBot="1">
      <c r="A20" s="762" t="s">
        <v>442</v>
      </c>
      <c r="B20" s="943">
        <f>SI_1!G82</f>
        <v>0</v>
      </c>
      <c r="C20" s="944">
        <f>'t11'!E34+'t11'!F34</f>
        <v>0</v>
      </c>
      <c r="D20" s="945"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D1"/>
    <mergeCell ref="A3:D3"/>
    <mergeCell ref="A11:D11"/>
    <mergeCell ref="A18:D18"/>
  </mergeCells>
  <conditionalFormatting sqref="D20 D13:D14 D5:D7">
    <cfRule type="notContainsText" priority="1" dxfId="38"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32.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26" customWidth="1"/>
    <col min="2" max="2" width="8" style="426" customWidth="1"/>
    <col min="3" max="3" width="14.16015625" style="426" customWidth="1"/>
    <col min="4" max="4" width="15.33203125" style="426" customWidth="1"/>
    <col min="5" max="5" width="25" style="426" bestFit="1" customWidth="1"/>
    <col min="6" max="6" width="17.33203125" style="426" customWidth="1"/>
    <col min="7" max="7" width="17.16015625" style="426" customWidth="1"/>
    <col min="8" max="14" width="9.33203125" style="426" customWidth="1"/>
  </cols>
  <sheetData>
    <row r="1" spans="1:13" s="5" customFormat="1" ht="26.25" customHeight="1">
      <c r="A1" s="1469" t="str">
        <f>'t1'!A1:J1</f>
        <v>PRESIDENZA DEL CONSIGLIO DEI MINISTRI - anno 2019</v>
      </c>
      <c r="B1" s="1469"/>
      <c r="C1" s="1469"/>
      <c r="D1" s="1469"/>
      <c r="E1" s="1469"/>
      <c r="F1" s="1469"/>
      <c r="G1" s="321"/>
      <c r="H1" s="324"/>
      <c r="K1" s="3"/>
      <c r="M1" s="425"/>
    </row>
    <row r="2" spans="2:13" s="5" customFormat="1" ht="15" customHeight="1">
      <c r="B2" s="1418"/>
      <c r="C2" s="1418"/>
      <c r="D2" s="1418"/>
      <c r="E2" s="1418"/>
      <c r="F2" s="1418"/>
      <c r="G2" s="1418"/>
      <c r="J2" s="325"/>
      <c r="K2" s="3"/>
      <c r="M2" s="425"/>
    </row>
    <row r="3" spans="1:2" s="5" customFormat="1" ht="21" customHeight="1" thickBot="1">
      <c r="A3" s="328" t="s">
        <v>264</v>
      </c>
      <c r="B3" s="7"/>
    </row>
    <row r="4" spans="1:7" ht="20.25" customHeight="1" thickBot="1">
      <c r="A4" s="338" t="s">
        <v>265</v>
      </c>
      <c r="B4" s="1463">
        <f>'t12'!J32+'t13'!U32</f>
        <v>0</v>
      </c>
      <c r="C4" s="1464"/>
      <c r="D4" s="1464"/>
      <c r="E4" s="1464"/>
      <c r="F4" s="1464"/>
      <c r="G4" s="1465"/>
    </row>
    <row r="5" spans="1:14" ht="85.5" customHeight="1" thickBot="1">
      <c r="A5" s="224" t="s">
        <v>110</v>
      </c>
      <c r="B5" s="225" t="s">
        <v>250</v>
      </c>
      <c r="C5" s="225" t="s">
        <v>251</v>
      </c>
      <c r="D5" s="226" t="s">
        <v>252</v>
      </c>
      <c r="E5" s="1466" t="s">
        <v>248</v>
      </c>
      <c r="F5" s="1467"/>
      <c r="G5" s="1468"/>
      <c r="H5" s="425"/>
      <c r="I5" s="425"/>
      <c r="J5" s="425"/>
      <c r="K5" s="425"/>
      <c r="L5" s="425"/>
      <c r="M5" s="425"/>
      <c r="N5" s="425"/>
    </row>
    <row r="6" spans="1:14" ht="19.5" customHeight="1">
      <c r="A6" s="223" t="str">
        <f>'t14'!A4</f>
        <v>ASSEGNI PER IL NUCLEO FAMILIARE</v>
      </c>
      <c r="B6" s="333" t="str">
        <f>'t14'!B4</f>
        <v>L005</v>
      </c>
      <c r="C6" s="329">
        <f>'t14'!D4</f>
        <v>0</v>
      </c>
      <c r="D6" s="427" t="str">
        <f aca="true" t="shared" si="0" ref="D6:D12">IF($B$4=0," ",(IF(C6=0," ",C6/$B$4)))</f>
        <v> </v>
      </c>
      <c r="E6" s="1444" t="str">
        <f>IF($B$4=0,"TABELLE 12 -13 ASSENTI",(IF('t12'!$J$32=0,"TAB. 12 ASSENTE",(IF('t13'!U32=0,"TAB. 13 ASSENTE"," ")))))</f>
        <v>TABELLE 12 -13 ASSENTI</v>
      </c>
      <c r="F6" s="1445"/>
      <c r="G6" s="1446"/>
      <c r="H6" s="425"/>
      <c r="I6" s="425"/>
      <c r="J6" s="425"/>
      <c r="K6" s="425"/>
      <c r="L6" s="425"/>
      <c r="M6" s="425"/>
      <c r="N6" s="425"/>
    </row>
    <row r="7" spans="1:14" ht="19.5" customHeight="1">
      <c r="A7" s="223" t="str">
        <f>'t14'!A5</f>
        <v>GESTIONE MENSE </v>
      </c>
      <c r="B7" s="333" t="str">
        <f>'t14'!B5</f>
        <v>L010</v>
      </c>
      <c r="C7" s="330">
        <f>'t14'!D5</f>
        <v>0</v>
      </c>
      <c r="D7" s="428" t="str">
        <f t="shared" si="0"/>
        <v> </v>
      </c>
      <c r="E7" s="1438"/>
      <c r="F7" s="1439"/>
      <c r="G7" s="1440"/>
      <c r="H7" s="425"/>
      <c r="I7" s="425"/>
      <c r="J7" s="425"/>
      <c r="K7" s="425"/>
      <c r="L7" s="425"/>
      <c r="M7" s="425"/>
      <c r="N7" s="425"/>
    </row>
    <row r="8" spans="1:14" ht="19.5" customHeight="1">
      <c r="A8" s="223" t="str">
        <f>'t14'!A6</f>
        <v>EROGAZIONE BUONI PASTO</v>
      </c>
      <c r="B8" s="333" t="str">
        <f>'t14'!B6</f>
        <v>L011</v>
      </c>
      <c r="C8" s="330">
        <f>'t14'!D6</f>
        <v>0</v>
      </c>
      <c r="D8" s="428" t="str">
        <f t="shared" si="0"/>
        <v> </v>
      </c>
      <c r="E8" s="1438"/>
      <c r="F8" s="1439"/>
      <c r="G8" s="1440"/>
      <c r="H8" s="425"/>
      <c r="I8" s="425"/>
      <c r="J8" s="425"/>
      <c r="K8" s="425"/>
      <c r="L8" s="425"/>
      <c r="M8" s="425"/>
      <c r="N8" s="425"/>
    </row>
    <row r="9" spans="1:14" ht="19.5" customHeight="1">
      <c r="A9" s="223" t="str">
        <f>'t14'!A7</f>
        <v>FORMAZIONE DEL PERSONALE</v>
      </c>
      <c r="B9" s="333" t="str">
        <f>'t14'!B7</f>
        <v>L020</v>
      </c>
      <c r="C9" s="330">
        <f>'t14'!D7</f>
        <v>0</v>
      </c>
      <c r="D9" s="428" t="str">
        <f t="shared" si="0"/>
        <v> </v>
      </c>
      <c r="E9" s="1438"/>
      <c r="F9" s="1439"/>
      <c r="G9" s="1440"/>
      <c r="H9" s="425"/>
      <c r="I9" s="425"/>
      <c r="J9" s="425"/>
      <c r="K9" s="425"/>
      <c r="L9" s="425"/>
      <c r="M9" s="425"/>
      <c r="N9" s="425"/>
    </row>
    <row r="10" spans="1:14" ht="19.5" customHeight="1">
      <c r="A10" s="223" t="str">
        <f>'t14'!A8</f>
        <v>BENESSERE DEL PERSONALE</v>
      </c>
      <c r="B10" s="333" t="str">
        <f>'t14'!B8</f>
        <v>L090</v>
      </c>
      <c r="C10" s="330">
        <f>'t14'!D8</f>
        <v>0</v>
      </c>
      <c r="D10" s="428" t="str">
        <f t="shared" si="0"/>
        <v> </v>
      </c>
      <c r="E10" s="1438"/>
      <c r="F10" s="1439"/>
      <c r="G10" s="1440"/>
      <c r="H10" s="425"/>
      <c r="I10" s="425"/>
      <c r="J10" s="425"/>
      <c r="K10" s="425"/>
      <c r="L10" s="425"/>
      <c r="M10" s="425"/>
      <c r="N10" s="425"/>
    </row>
    <row r="11" spans="1:14" ht="19.5" customHeight="1" thickBot="1">
      <c r="A11" s="223" t="str">
        <f>'t14'!A9</f>
        <v>EQUO INDENNIZZO AL PERSONALE</v>
      </c>
      <c r="B11" s="333" t="str">
        <f>'t14'!B9</f>
        <v>L100</v>
      </c>
      <c r="C11" s="330">
        <f>'t14'!D9</f>
        <v>0</v>
      </c>
      <c r="D11" s="429" t="str">
        <f t="shared" si="0"/>
        <v> </v>
      </c>
      <c r="E11" s="1441"/>
      <c r="F11" s="1442"/>
      <c r="G11" s="1443"/>
      <c r="H11" s="425"/>
      <c r="I11" s="425"/>
      <c r="J11" s="425"/>
      <c r="K11" s="425"/>
      <c r="L11" s="425"/>
      <c r="M11" s="425"/>
      <c r="N11" s="425"/>
    </row>
    <row r="12" spans="1:14" ht="30.75" customHeight="1" thickBot="1">
      <c r="A12" s="223" t="str">
        <f>'t14'!A10</f>
        <v>SOMME CORRISPOSTE AD AGENZIA DI SOMMINISTRAZIONE(INTERINALI)</v>
      </c>
      <c r="B12" s="333" t="str">
        <f>'t14'!B10</f>
        <v>L105</v>
      </c>
      <c r="C12" s="330">
        <f>'t14'!D10</f>
        <v>0</v>
      </c>
      <c r="D12" s="429" t="str">
        <f t="shared" si="0"/>
        <v> </v>
      </c>
      <c r="E12" s="1447" t="str">
        <f>(IF(AND(C12=0,C24&gt;0),"P062 VALORIZZATA; INSERIRE SOMME SPETTANTI ALL'AGENZIA (L105)",IF(AND(C12&gt;0,C24&gt;0,C12&gt;(C24/100*30)),"ATTENZIONE: la voce L105 supera il 30% della voce P062. Il salvataggio produrrà l'INCONGRUENZA 1 che dovrà essere giustificata"," ")))</f>
        <v> </v>
      </c>
      <c r="F12" s="1448"/>
      <c r="G12" s="1449"/>
      <c r="H12" s="425"/>
      <c r="I12" s="425"/>
      <c r="J12" s="425"/>
      <c r="K12" s="425"/>
      <c r="L12" s="425"/>
      <c r="M12" s="425"/>
      <c r="N12" s="425"/>
    </row>
    <row r="13" spans="1:14" ht="19.5" customHeight="1" thickBot="1">
      <c r="A13" s="223" t="str">
        <f>'t14'!A11</f>
        <v>COPERTURE ASSICURATIVE</v>
      </c>
      <c r="B13" s="333" t="str">
        <f>'t14'!B11</f>
        <v>L107</v>
      </c>
      <c r="C13" s="330">
        <f>'t14'!D11</f>
        <v>0</v>
      </c>
      <c r="D13" s="427" t="str">
        <f aca="true" t="shared" si="1" ref="D13:D21">IF($B$4=0," ",(IF(C13=0," ",C13/$B$4)))</f>
        <v> </v>
      </c>
      <c r="E13" s="1450" t="str">
        <f>IF($B$4=0,"TABELLE 12 -13 ASSENTI",(IF('t12'!$J$32=0,"TAB. 12 ASSENTE",(IF('t13'!$U$32=0,"TAB. 13 ASSENTE"," ")))))</f>
        <v>TABELLE 12 -13 ASSENTI</v>
      </c>
      <c r="F13" s="1451" t="s">
        <v>296</v>
      </c>
      <c r="G13" s="1452" t="s">
        <v>296</v>
      </c>
      <c r="H13" s="425"/>
      <c r="I13" s="425"/>
      <c r="J13" s="425"/>
      <c r="K13" s="425"/>
      <c r="L13" s="425"/>
      <c r="M13" s="425"/>
      <c r="N13" s="425"/>
    </row>
    <row r="14" spans="1:14" ht="41.25" customHeight="1" thickBot="1">
      <c r="A14" s="223" t="str">
        <f>'t14'!A12</f>
        <v>CONTRATTI DI COLLABORAZIONE COORDINATA E CONTINUATIVA</v>
      </c>
      <c r="B14" s="333" t="str">
        <f>'t14'!B12</f>
        <v>L108</v>
      </c>
      <c r="C14" s="330">
        <f>'t14'!D12</f>
        <v>0</v>
      </c>
      <c r="D14" s="428" t="str">
        <f t="shared" si="1"/>
        <v> </v>
      </c>
      <c r="E14" s="1447" t="str">
        <f>IF(SI_1!G56=0,IF('t14'!D12=0," ","MANCA IL NUMERO DEI CONTRATTI NELLA SI_1"),IF('t14'!D12=0,"VERIFICARE SE INSERIRE LE SPESE"," "))</f>
        <v> </v>
      </c>
      <c r="F14" s="1451"/>
      <c r="G14" s="355" t="str">
        <f>IF(AND(C14&gt;0,SI_1!G56&gt;0),"VALORE MEDIO UNITARIO DI SPESA =  "&amp;C14/SI_1!G56," ")</f>
        <v> </v>
      </c>
      <c r="H14" s="425"/>
      <c r="I14" s="425"/>
      <c r="J14" s="425"/>
      <c r="K14" s="425"/>
      <c r="L14" s="425"/>
      <c r="M14" s="425"/>
      <c r="N14" s="425"/>
    </row>
    <row r="15" spans="1:14" ht="41.25" customHeight="1" thickBot="1">
      <c r="A15" s="223" t="str">
        <f>'t14'!A13</f>
        <v>INCARICHI LIBERO PROFESSIONALI/STUDIO/RICERCA/CONSULENZA</v>
      </c>
      <c r="B15" s="333" t="str">
        <f>'t14'!B13</f>
        <v>L109</v>
      </c>
      <c r="C15" s="330">
        <f>'t14'!D13</f>
        <v>0</v>
      </c>
      <c r="D15" s="428" t="str">
        <f t="shared" si="1"/>
        <v> </v>
      </c>
      <c r="E15" s="1447" t="str">
        <f>IF(SI_1!G59=0,IF('t14'!D13=0," ","MANCA IL NUMERO DEI CONTRATTI NELLA SI_1"),IF('t14'!D13=0,"VERIFICARE SE INSERIRE LE SPESE"," "))</f>
        <v> </v>
      </c>
      <c r="F15" s="1451"/>
      <c r="G15" s="355" t="str">
        <f>IF(AND(C15&gt;0,SI_1!G59&gt;0),"VALORE MEDIO UNITARIO DI SPESA =  "&amp;C15/SI_1!G59," ")</f>
        <v> </v>
      </c>
      <c r="H15" s="425"/>
      <c r="I15" s="425"/>
      <c r="J15" s="425"/>
      <c r="K15" s="425"/>
      <c r="L15" s="425"/>
      <c r="M15" s="425"/>
      <c r="N15" s="425"/>
    </row>
    <row r="16" spans="1:14" ht="41.25" customHeight="1" thickBot="1">
      <c r="A16" s="223" t="str">
        <f>'t14'!A14</f>
        <v>CONTRATTI PER RESA SERVIZI/ADEMPIMENTI OBBLIGATORI PER LEGGE</v>
      </c>
      <c r="B16" s="333" t="str">
        <f>'t14'!B14</f>
        <v>L115</v>
      </c>
      <c r="C16" s="330">
        <f>'t14'!D14</f>
        <v>0</v>
      </c>
      <c r="D16" s="428" t="str">
        <f>IF($B$4=0," ",(IF(C16=0," ",C16/$B$4)))</f>
        <v> </v>
      </c>
      <c r="E16" s="1447" t="str">
        <f>IF(SI_1!G62=0,IF('t14'!D14=0," ","MANCA IL NUMERO DEI CONTRATTI NELLA SI_1"),IF('t14'!D14=0,"VERIFICARE SE INSERIRE LE SPESE"," "))</f>
        <v> </v>
      </c>
      <c r="F16" s="1451"/>
      <c r="G16" s="355" t="str">
        <f>IF(AND(C16&gt;0,SI_1!G62&gt;0),"VALORE MEDIO UNITARIO DI SPESA =  "&amp;C16/SI_1!G62," ")</f>
        <v> </v>
      </c>
      <c r="H16" s="425"/>
      <c r="I16" s="425"/>
      <c r="J16" s="425"/>
      <c r="K16" s="425"/>
      <c r="L16" s="425"/>
      <c r="M16" s="425"/>
      <c r="N16" s="425"/>
    </row>
    <row r="17" spans="1:14" ht="19.5" customHeight="1">
      <c r="A17" s="223" t="str">
        <f>'t14'!A15</f>
        <v>ALTRE SPESE</v>
      </c>
      <c r="B17" s="333" t="str">
        <f>'t14'!B15</f>
        <v>L110</v>
      </c>
      <c r="C17" s="330">
        <f>'t14'!D15</f>
        <v>0</v>
      </c>
      <c r="D17" s="428" t="str">
        <f t="shared" si="1"/>
        <v> </v>
      </c>
      <c r="E17" s="1444" t="str">
        <f>IF($B$4=0,"TABELLE 12 -13 ASSENTI",(IF('t12'!J32=0,"TAB. 12 ASSENTE",(IF('t13'!U32=0,"TAB. 13 ASSENTE"," ")))))</f>
        <v>TABELLE 12 -13 ASSENTI</v>
      </c>
      <c r="F17" s="1453" t="s">
        <v>296</v>
      </c>
      <c r="G17" s="1454" t="s">
        <v>296</v>
      </c>
      <c r="H17" s="425"/>
      <c r="I17" s="425"/>
      <c r="J17" s="425"/>
      <c r="K17" s="425"/>
      <c r="L17" s="425"/>
      <c r="M17" s="425"/>
      <c r="N17" s="425"/>
    </row>
    <row r="18" spans="1:14" ht="19.5" customHeight="1">
      <c r="A18" s="223" t="str">
        <f>'t14'!A16</f>
        <v>RETRIBUZIONI PERSONALE A TEMPO DETERMINATO</v>
      </c>
      <c r="B18" s="333" t="str">
        <f>'t14'!B16</f>
        <v>P015</v>
      </c>
      <c r="C18" s="330">
        <f>'t14'!D16</f>
        <v>0</v>
      </c>
      <c r="D18" s="428" t="str">
        <f t="shared" si="1"/>
        <v> </v>
      </c>
      <c r="E18" s="1455" t="s">
        <v>296</v>
      </c>
      <c r="F18" s="1456" t="s">
        <v>296</v>
      </c>
      <c r="G18" s="1457" t="s">
        <v>296</v>
      </c>
      <c r="H18" s="425"/>
      <c r="I18" s="425"/>
      <c r="J18" s="425"/>
      <c r="K18" s="425"/>
      <c r="L18" s="425"/>
      <c r="M18" s="425"/>
      <c r="N18" s="425"/>
    </row>
    <row r="19" spans="1:14" ht="19.5" customHeight="1">
      <c r="A19" s="223" t="str">
        <f>'t14'!A17</f>
        <v>RETRIBUZIONI PERSONALE CON CONTRATTO DI FORMAZIONE E LAVORO</v>
      </c>
      <c r="B19" s="333" t="str">
        <f>'t14'!B17</f>
        <v>P016</v>
      </c>
      <c r="C19" s="330">
        <f>'t14'!D17</f>
        <v>0</v>
      </c>
      <c r="D19" s="428" t="str">
        <f t="shared" si="1"/>
        <v> </v>
      </c>
      <c r="E19" s="1455" t="s">
        <v>296</v>
      </c>
      <c r="F19" s="1456" t="s">
        <v>296</v>
      </c>
      <c r="G19" s="1457" t="s">
        <v>296</v>
      </c>
      <c r="H19" s="425"/>
      <c r="I19" s="425"/>
      <c r="J19" s="425"/>
      <c r="K19" s="425"/>
      <c r="L19" s="425"/>
      <c r="M19" s="425"/>
      <c r="N19" s="425"/>
    </row>
    <row r="20" spans="1:14" ht="19.5" customHeight="1" thickBot="1">
      <c r="A20" s="223" t="str">
        <f>'t14'!A18</f>
        <v>INDENNITA' DI MISSIONE E TRASFERIMENTO</v>
      </c>
      <c r="B20" s="333" t="str">
        <f>'t14'!B18</f>
        <v>P030</v>
      </c>
      <c r="C20" s="330">
        <f>'t14'!D18</f>
        <v>0</v>
      </c>
      <c r="D20" s="428" t="str">
        <f t="shared" si="1"/>
        <v> </v>
      </c>
      <c r="E20" s="1458" t="s">
        <v>296</v>
      </c>
      <c r="F20" s="1459" t="s">
        <v>296</v>
      </c>
      <c r="G20" s="1460" t="s">
        <v>296</v>
      </c>
      <c r="H20" s="425"/>
      <c r="I20" s="425"/>
      <c r="J20" s="425"/>
      <c r="K20" s="425"/>
      <c r="L20" s="425"/>
      <c r="M20" s="425"/>
      <c r="N20" s="425"/>
    </row>
    <row r="21" spans="1:14" ht="30.75" customHeight="1" thickBot="1">
      <c r="A21" s="223" t="str">
        <f>'t14'!A20</f>
        <v>CONTRIBUTI A CARICO DELL'AMM.NE SU COMP. FISSE E ACCESSORIE</v>
      </c>
      <c r="B21" s="333" t="str">
        <f>'t14'!B20</f>
        <v>P055</v>
      </c>
      <c r="C21" s="330">
        <f>'t14'!D20</f>
        <v>0</v>
      </c>
      <c r="D21" s="428" t="str">
        <f t="shared" si="1"/>
        <v> </v>
      </c>
      <c r="E21" s="502" t="str">
        <f>IF(AND(C31=0,B4=0)," ",IF(C31=0,"TABELLA 14 ASSENTE",IF(AND(B4=0,C18=0,C19=0,C25=0),"INSERIRE RETRIBUZIONI",IF(C21=0,"INSERIRE CONTRIBUTI",ROUND((C21/(B4+C18+C19+C25)*100),2)))))</f>
        <v> </v>
      </c>
      <c r="F21" s="1448" t="str">
        <f>IF(AND(B4=0,C31=0)," ",IF(C31=0,"VALORE INCONGRUENTE",IF(C21=0," ",IF(OR(E21&lt;25.398,E21&gt;34.362),"VALORE INCONGRUENTE (Inc. 4)","OK"))))</f>
        <v> </v>
      </c>
      <c r="G21" s="1449"/>
      <c r="H21" s="425"/>
      <c r="I21" s="425"/>
      <c r="J21" s="425"/>
      <c r="K21" s="425"/>
      <c r="L21" s="425"/>
      <c r="M21" s="425"/>
      <c r="N21" s="425"/>
    </row>
    <row r="22" spans="1:14" ht="30.75" customHeight="1" thickBot="1">
      <c r="A22" s="223" t="str">
        <f>'t14'!A21</f>
        <v>QUOTE ANNUE ACCANTONAMENTO TFR O ALTRA IND. FINE SERVIZIO</v>
      </c>
      <c r="B22" s="333" t="str">
        <f>'t14'!B21</f>
        <v>P058</v>
      </c>
      <c r="C22" s="330">
        <f>'t14'!D21</f>
        <v>0</v>
      </c>
      <c r="D22" s="428" t="str">
        <f>IF($B$4=0," ",(IF(C22=0," ",C22/$B$4)))</f>
        <v> </v>
      </c>
      <c r="E22" s="1438" t="str">
        <f>IF($B$4=0,"TABELLE 12 -13 ASSENTI",(IF('t12'!$J$32=0,"TAB. 12 ASSENTE",(IF('t13'!$U$32=0,"TAB. 13 ASSENTE"," ")))))</f>
        <v>TABELLE 12 -13 ASSENTI</v>
      </c>
      <c r="F22" s="1439" t="s">
        <v>296</v>
      </c>
      <c r="G22" s="1440" t="s">
        <v>296</v>
      </c>
      <c r="H22" s="425"/>
      <c r="I22" s="425"/>
      <c r="J22" s="425"/>
      <c r="K22" s="425"/>
      <c r="L22" s="425"/>
      <c r="M22" s="425"/>
      <c r="N22" s="425"/>
    </row>
    <row r="23" spans="1:14" ht="24" customHeight="1" thickBot="1">
      <c r="A23" s="223" t="str">
        <f>'t14'!A22</f>
        <v>IRAP</v>
      </c>
      <c r="B23" s="333" t="str">
        <f>'t14'!B22</f>
        <v>P061</v>
      </c>
      <c r="C23" s="330">
        <f>'t14'!D22</f>
        <v>0</v>
      </c>
      <c r="D23" s="428" t="str">
        <f>IF($B$4=0," ",IF(C23=0," ",C23/$B$4))</f>
        <v> </v>
      </c>
      <c r="E23" s="502" t="str">
        <f>IF(AND(B4=0,C31=0)," ",IF(C31=0,"TABELLA 14 ASSENTE",IF(AND(B4=0,C18=0,C19=0,C25=0),"INSERIRE RETRIBUZIONI",IF(C23=0,"INSERIRE SOMME IRAP",ROUND((C23/(B4+C18+C19+C25)*100),2)))))</f>
        <v> </v>
      </c>
      <c r="F23" s="1448" t="str">
        <f>IF('t14'!G22=1,IF(E23&gt;8.5,"VALORE INCONGRUENTE (Inc.4)","E' stata dichiarata IRAP Commerciale"),IF(AND(B4=0,C31=0)," ",IF(C31=0,"VALORE INCONGRUENTE",IF(C23=0," ",IF(OR(E23&lt;7.65,E23&gt;9.35),"VALORE INCONGRUENTE (Inc.4)","OK")))))</f>
        <v> </v>
      </c>
      <c r="G23" s="1449"/>
      <c r="H23" s="425"/>
      <c r="I23" s="425"/>
      <c r="J23" s="425"/>
      <c r="K23" s="425"/>
      <c r="L23" s="425"/>
      <c r="M23" s="425"/>
      <c r="N23" s="425"/>
    </row>
    <row r="24" spans="1:14" ht="19.5" customHeight="1" thickBot="1">
      <c r="A24" s="223" t="str">
        <f>'t14'!A23</f>
        <v>ONERI PER I CONTRATTI DI SOMMINISTRAZIONE(INTERINALI)</v>
      </c>
      <c r="B24" s="333" t="str">
        <f>'t14'!B23</f>
        <v>P062</v>
      </c>
      <c r="C24" s="331">
        <f>'t14'!D23</f>
        <v>0</v>
      </c>
      <c r="D24" s="430" t="str">
        <f>IF($B$4=0," ",(IF(AND(C24=0,C12&gt;0),"MANCANO GLI ONERI PER I LAVORATORI",IF(C24=0," ",C24/$B$4))))</f>
        <v> </v>
      </c>
      <c r="E24" s="1450" t="str">
        <f>(IF(AND(C24=0,C12&gt;0),"L105 VALORIZZATA; INSERIRE RETRIBUZIONI PER INTERINALI (P062)"," "))</f>
        <v> </v>
      </c>
      <c r="F24" s="1461"/>
      <c r="G24" s="1462"/>
      <c r="H24" s="425"/>
      <c r="I24" s="425"/>
      <c r="J24" s="425"/>
      <c r="K24" s="425"/>
      <c r="L24" s="425"/>
      <c r="M24" s="425"/>
      <c r="N24" s="425"/>
    </row>
    <row r="25" spans="1:14" ht="19.5" customHeight="1">
      <c r="A25" s="223" t="str">
        <f>'t14'!A24</f>
        <v>COMPENSI PER PERSONALE LSU/LPU</v>
      </c>
      <c r="B25" s="333" t="str">
        <f>'t14'!B24</f>
        <v>P065</v>
      </c>
      <c r="C25" s="330">
        <f>'t14'!D24</f>
        <v>0</v>
      </c>
      <c r="D25" s="432" t="str">
        <f aca="true" t="shared" si="2" ref="D25:D30">IF($B$4=0," ",(IF(C25=0," ",C25/$B$4)))</f>
        <v> </v>
      </c>
      <c r="E25" s="1438" t="str">
        <f>IF($B$4=0,"TABELLE 12 -13 ASSENTI",(IF('t12'!$J$32=0,"TAB. 12 ASSENTE",(IF('t13'!$U$32=0,"TAB. 13 ASSENTE"," ")))))</f>
        <v>TABELLE 12 -13 ASSENTI</v>
      </c>
      <c r="F25" s="1439"/>
      <c r="G25" s="1440"/>
      <c r="H25" s="425"/>
      <c r="I25" s="425"/>
      <c r="J25" s="425"/>
      <c r="K25" s="425"/>
      <c r="L25" s="425"/>
      <c r="M25" s="425"/>
      <c r="N25" s="425"/>
    </row>
    <row r="26" spans="1:14" ht="19.5" customHeight="1">
      <c r="A26" s="223" t="str">
        <f>'t14'!A25</f>
        <v>SOMME RIMBORSATE PER PERSONALE COMAND./FUORI RUOLO/IN CONV.</v>
      </c>
      <c r="B26" s="333" t="str">
        <f>'t14'!B25</f>
        <v>P071</v>
      </c>
      <c r="C26" s="330">
        <f>'t14'!D25</f>
        <v>0</v>
      </c>
      <c r="D26" s="431" t="str">
        <f t="shared" si="2"/>
        <v> </v>
      </c>
      <c r="E26" s="1438"/>
      <c r="F26" s="1439"/>
      <c r="G26" s="1440"/>
      <c r="H26" s="425"/>
      <c r="I26" s="425"/>
      <c r="J26" s="425"/>
      <c r="K26" s="425"/>
      <c r="L26" s="425"/>
      <c r="M26" s="425"/>
      <c r="N26" s="425"/>
    </row>
    <row r="27" spans="1:14" ht="19.5" customHeight="1">
      <c r="A27" s="223" t="str">
        <f>'t14'!A26</f>
        <v>ALTRE SOMME RIMBORSATE ALLE AMMINISTRAZIONI</v>
      </c>
      <c r="B27" s="333" t="str">
        <f>'t14'!B26</f>
        <v>P074</v>
      </c>
      <c r="C27" s="330">
        <f>'t14'!D26</f>
        <v>0</v>
      </c>
      <c r="D27" s="431" t="str">
        <f t="shared" si="2"/>
        <v> </v>
      </c>
      <c r="E27" s="1438"/>
      <c r="F27" s="1439"/>
      <c r="G27" s="1440"/>
      <c r="H27" s="425"/>
      <c r="I27" s="425"/>
      <c r="J27" s="425"/>
      <c r="K27" s="425"/>
      <c r="L27" s="425"/>
      <c r="M27" s="425"/>
      <c r="N27" s="425"/>
    </row>
    <row r="28" spans="1:14" ht="19.5" customHeight="1">
      <c r="A28" s="223" t="str">
        <f>'t14'!A27</f>
        <v>SOMME RICEVUTE DA U.E. E/O PRIVATI (-)</v>
      </c>
      <c r="B28" s="333" t="str">
        <f>'t14'!B27</f>
        <v>P098</v>
      </c>
      <c r="C28" s="330">
        <f>'t14'!D27</f>
        <v>0</v>
      </c>
      <c r="D28" s="431" t="str">
        <f t="shared" si="2"/>
        <v> </v>
      </c>
      <c r="E28" s="1438"/>
      <c r="F28" s="1439"/>
      <c r="G28" s="1440"/>
      <c r="H28" s="425"/>
      <c r="I28" s="425"/>
      <c r="J28" s="425"/>
      <c r="K28" s="425"/>
      <c r="L28" s="425"/>
      <c r="M28" s="425"/>
      <c r="N28" s="425"/>
    </row>
    <row r="29" spans="1:14" ht="19.5" customHeight="1">
      <c r="A29" s="223" t="str">
        <f>'t14'!A28</f>
        <v>RIMBORSI RICEVUTI PER PERS. COMAND./FUORI RUOLO/IN CONV. (-)</v>
      </c>
      <c r="B29" s="333" t="str">
        <f>'t14'!B28</f>
        <v>P090</v>
      </c>
      <c r="C29" s="330">
        <f>'t14'!D28</f>
        <v>0</v>
      </c>
      <c r="D29" s="431" t="str">
        <f t="shared" si="2"/>
        <v> </v>
      </c>
      <c r="E29" s="1438"/>
      <c r="F29" s="1439"/>
      <c r="G29" s="1440"/>
      <c r="H29" s="425"/>
      <c r="I29" s="425"/>
      <c r="J29" s="425"/>
      <c r="K29" s="425"/>
      <c r="L29" s="425"/>
      <c r="M29" s="425"/>
      <c r="N29" s="425"/>
    </row>
    <row r="30" spans="1:14" ht="19.5" customHeight="1" thickBot="1">
      <c r="A30" s="223" t="str">
        <f>'t14'!A29</f>
        <v>ALTRI RIMBORSI RICEVUTI DALLE AMMINISTRAZIONI (-)</v>
      </c>
      <c r="B30" s="333" t="str">
        <f>'t14'!B29</f>
        <v>P099</v>
      </c>
      <c r="C30" s="330">
        <f>'t14'!D29</f>
        <v>0</v>
      </c>
      <c r="D30" s="431" t="str">
        <f t="shared" si="2"/>
        <v> </v>
      </c>
      <c r="E30" s="1441"/>
      <c r="F30" s="1442"/>
      <c r="G30" s="1443"/>
      <c r="H30" s="425"/>
      <c r="I30" s="425"/>
      <c r="J30" s="425"/>
      <c r="K30" s="425"/>
      <c r="L30" s="425"/>
      <c r="M30" s="425"/>
      <c r="N30" s="425"/>
    </row>
    <row r="31" spans="1:14" s="424" customFormat="1" ht="18" customHeight="1">
      <c r="A31" s="422" t="s">
        <v>77</v>
      </c>
      <c r="B31" s="422"/>
      <c r="C31" s="423">
        <f>SUM(C6:C30)</f>
        <v>0</v>
      </c>
      <c r="D31" s="422"/>
      <c r="E31" s="422"/>
      <c r="F31" s="422"/>
      <c r="G31" s="422"/>
      <c r="I31" s="426"/>
      <c r="J31" s="426"/>
      <c r="K31" s="426"/>
      <c r="L31" s="426"/>
      <c r="M31" s="426"/>
      <c r="N31" s="426"/>
    </row>
  </sheetData>
  <sheetProtection password="EA98" sheet="1" formatColumns="0" selectLockedCells="1" selectUnlockedCells="1"/>
  <mergeCells count="16">
    <mergeCell ref="E24:G24"/>
    <mergeCell ref="E16:F16"/>
    <mergeCell ref="B2:G2"/>
    <mergeCell ref="B4:G4"/>
    <mergeCell ref="E5:G5"/>
    <mergeCell ref="A1:F1"/>
    <mergeCell ref="E25:G30"/>
    <mergeCell ref="E6:G11"/>
    <mergeCell ref="E12:G12"/>
    <mergeCell ref="F21:G21"/>
    <mergeCell ref="F23:G23"/>
    <mergeCell ref="E13:G13"/>
    <mergeCell ref="E17:G20"/>
    <mergeCell ref="E22:G22"/>
    <mergeCell ref="E14:F14"/>
    <mergeCell ref="E15:F1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33.xml><?xml version="1.0" encoding="utf-8"?>
<worksheet xmlns="http://schemas.openxmlformats.org/spreadsheetml/2006/main" xmlns:r="http://schemas.openxmlformats.org/officeDocument/2006/relationships">
  <sheetPr codeName="Foglio30"/>
  <dimension ref="A1:K3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21.33203125" style="419" customWidth="1"/>
    <col min="4" max="5" width="21.33203125" style="7" customWidth="1"/>
    <col min="6" max="6" width="21.33203125" style="369" customWidth="1"/>
    <col min="7" max="7" width="21.33203125" style="7" customWidth="1"/>
    <col min="8" max="8" width="9.33203125" style="112" customWidth="1"/>
  </cols>
  <sheetData>
    <row r="1" spans="1:11" s="5" customFormat="1" ht="43.5" customHeight="1">
      <c r="A1" s="1328" t="str">
        <f>'t1'!A1</f>
        <v>PRESIDENZA DEL CONSIGLIO DEI MINISTRI - anno 2019</v>
      </c>
      <c r="B1" s="1328"/>
      <c r="C1" s="1328"/>
      <c r="D1" s="1328"/>
      <c r="E1" s="1328"/>
      <c r="F1" s="1328"/>
      <c r="G1" s="1328"/>
      <c r="I1" s="3"/>
      <c r="K1"/>
    </row>
    <row r="2" spans="3:11" s="5" customFormat="1" ht="12.75" customHeight="1">
      <c r="C2" s="416"/>
      <c r="D2" s="1418"/>
      <c r="E2" s="1418"/>
      <c r="F2" s="1418"/>
      <c r="G2" s="1418"/>
      <c r="H2" s="325"/>
      <c r="I2" s="3"/>
      <c r="K2"/>
    </row>
    <row r="3" spans="1:7" s="5" customFormat="1" ht="21" customHeight="1">
      <c r="A3" s="199" t="s">
        <v>299</v>
      </c>
      <c r="B3" s="7"/>
      <c r="C3" s="416"/>
      <c r="F3" s="370"/>
      <c r="G3" s="7"/>
    </row>
    <row r="4" spans="1:7" ht="53.25" customHeight="1">
      <c r="A4" s="185" t="s">
        <v>237</v>
      </c>
      <c r="B4" s="187" t="s">
        <v>199</v>
      </c>
      <c r="C4" s="417" t="str">
        <f>"Presenti 31.12."&amp;'t1'!L1&amp;" (Tab T1) uomini+donne della tabella T1"</f>
        <v>Presenti 31.12.2019 (Tab T1) uomini+donne della tabella T1</v>
      </c>
      <c r="D4" s="186" t="s">
        <v>294</v>
      </c>
      <c r="E4" s="186" t="s">
        <v>297</v>
      </c>
      <c r="F4" s="420" t="s">
        <v>298</v>
      </c>
      <c r="G4" s="186" t="s">
        <v>300</v>
      </c>
    </row>
    <row r="5" spans="1:8" s="203" customFormat="1" ht="10.5">
      <c r="A5" s="184"/>
      <c r="B5" s="197"/>
      <c r="C5" s="418" t="s">
        <v>201</v>
      </c>
      <c r="D5" s="201" t="s">
        <v>202</v>
      </c>
      <c r="E5" s="201" t="s">
        <v>203</v>
      </c>
      <c r="F5" s="421" t="s">
        <v>204</v>
      </c>
      <c r="G5" s="201"/>
      <c r="H5" s="112"/>
    </row>
    <row r="6" spans="1:7" ht="12.75">
      <c r="A6" s="141" t="str">
        <f>'t1'!A6</f>
        <v>CONSIGLIERE</v>
      </c>
      <c r="B6" s="327" t="str">
        <f>'t1'!B6</f>
        <v>0D0CON</v>
      </c>
      <c r="C6" s="717">
        <f>('t1'!K6+'t1'!L6)</f>
        <v>0</v>
      </c>
      <c r="D6" s="352">
        <f>'t5'!S7+'t5'!T7</f>
        <v>0</v>
      </c>
      <c r="E6" s="352">
        <f>'t4'!AC6</f>
        <v>0</v>
      </c>
      <c r="F6" s="353">
        <f>'t12'!C6</f>
        <v>0</v>
      </c>
      <c r="G6" s="371" t="str">
        <f>IF(OR(AND(NOT(C6),NOT(D6),NOT(E6),NOT(F6)),AND((OR(C6,D6,E6)),F6)),"OK","ERRORE")</f>
        <v>OK</v>
      </c>
    </row>
    <row r="7" spans="1:7" ht="12.75">
      <c r="A7" s="141" t="str">
        <f>'t1'!A7</f>
        <v>DIRIGENTE I FASCIA</v>
      </c>
      <c r="B7" s="327" t="str">
        <f>'t1'!B7</f>
        <v>0D0077</v>
      </c>
      <c r="C7" s="717">
        <f>('t1'!K7+'t1'!L7)</f>
        <v>0</v>
      </c>
      <c r="D7" s="352">
        <f>'t5'!S8+'t5'!T8</f>
        <v>0</v>
      </c>
      <c r="E7" s="352">
        <f>'t4'!AC7</f>
        <v>0</v>
      </c>
      <c r="F7" s="353">
        <f>'t12'!C7</f>
        <v>0</v>
      </c>
      <c r="G7" s="371" t="str">
        <f aca="true" t="shared" si="0" ref="G7:G31">IF(OR(AND(NOT(C7),NOT(D7),NOT(E7),NOT(F7)),AND((OR(C7,D7,E7)),F7)),"OK","ERRORE")</f>
        <v>OK</v>
      </c>
    </row>
    <row r="8" spans="1:7" ht="12.75">
      <c r="A8" s="141" t="str">
        <f>'t1'!A8</f>
        <v>DIRIGENTE I FASCIA A TEMPO DETERM.</v>
      </c>
      <c r="B8" s="327" t="str">
        <f>'t1'!B8</f>
        <v>0D0078</v>
      </c>
      <c r="C8" s="717">
        <f>('t1'!K8+'t1'!L8)</f>
        <v>0</v>
      </c>
      <c r="D8" s="352">
        <f>'t5'!S9+'t5'!T9</f>
        <v>0</v>
      </c>
      <c r="E8" s="352">
        <f>'t4'!AC8</f>
        <v>0</v>
      </c>
      <c r="F8" s="353">
        <f>'t12'!C8</f>
        <v>0</v>
      </c>
      <c r="G8" s="371" t="str">
        <f t="shared" si="0"/>
        <v>OK</v>
      </c>
    </row>
    <row r="9" spans="1:7" ht="12.75">
      <c r="A9" s="141" t="str">
        <f>'t1'!A9</f>
        <v>REFERENDARIO</v>
      </c>
      <c r="B9" s="327" t="str">
        <f>'t1'!B9</f>
        <v>0D0376</v>
      </c>
      <c r="C9" s="717">
        <f>('t1'!K9+'t1'!L9)</f>
        <v>0</v>
      </c>
      <c r="D9" s="352">
        <f>'t5'!S10+'t5'!T10</f>
        <v>0</v>
      </c>
      <c r="E9" s="352">
        <f>'t4'!AC9</f>
        <v>0</v>
      </c>
      <c r="F9" s="353">
        <f>'t12'!C9</f>
        <v>0</v>
      </c>
      <c r="G9" s="371" t="str">
        <f t="shared" si="0"/>
        <v>OK</v>
      </c>
    </row>
    <row r="10" spans="1:7" ht="12.75">
      <c r="A10" s="141" t="str">
        <f>'t1'!A10</f>
        <v>DIRIGENTE II FASCIA</v>
      </c>
      <c r="B10" s="327" t="str">
        <f>'t1'!B10</f>
        <v>0D0079</v>
      </c>
      <c r="C10" s="717">
        <f>('t1'!K10+'t1'!L10)</f>
        <v>0</v>
      </c>
      <c r="D10" s="352">
        <f>'t5'!S11+'t5'!T11</f>
        <v>0</v>
      </c>
      <c r="E10" s="352">
        <f>'t4'!AC10</f>
        <v>0</v>
      </c>
      <c r="F10" s="353">
        <f>'t12'!C10</f>
        <v>0</v>
      </c>
      <c r="G10" s="371" t="str">
        <f t="shared" si="0"/>
        <v>OK</v>
      </c>
    </row>
    <row r="11" spans="1:7" ht="12.75">
      <c r="A11" s="141" t="str">
        <f>'t1'!A11</f>
        <v>DIRIGENTE II FASCIA A TEMPO DETERM.</v>
      </c>
      <c r="B11" s="327" t="str">
        <f>'t1'!B11</f>
        <v>0D0080</v>
      </c>
      <c r="C11" s="717">
        <f>('t1'!K11+'t1'!L11)</f>
        <v>0</v>
      </c>
      <c r="D11" s="352">
        <f>'t5'!S12+'t5'!T12</f>
        <v>0</v>
      </c>
      <c r="E11" s="352">
        <f>'t4'!AC11</f>
        <v>0</v>
      </c>
      <c r="F11" s="353">
        <f>'t12'!C11</f>
        <v>0</v>
      </c>
      <c r="G11" s="371" t="str">
        <f t="shared" si="0"/>
        <v>OK</v>
      </c>
    </row>
    <row r="12" spans="1:7" ht="12.75">
      <c r="A12" s="141" t="str">
        <f>'t1'!A12</f>
        <v>ISPETTORE GENERALE R.E.</v>
      </c>
      <c r="B12" s="327" t="str">
        <f>'t1'!B12</f>
        <v>0E0083</v>
      </c>
      <c r="C12" s="717">
        <f>('t1'!K12+'t1'!L12)</f>
        <v>0</v>
      </c>
      <c r="D12" s="352">
        <f>'t5'!S13+'t5'!T13</f>
        <v>0</v>
      </c>
      <c r="E12" s="352">
        <f>'t4'!AC12</f>
        <v>0</v>
      </c>
      <c r="F12" s="353">
        <f>'t12'!C12</f>
        <v>0</v>
      </c>
      <c r="G12" s="371" t="str">
        <f t="shared" si="0"/>
        <v>OK</v>
      </c>
    </row>
    <row r="13" spans="1:7" ht="12.75">
      <c r="A13" s="141" t="str">
        <f>'t1'!A13</f>
        <v>DIRETTORE DIVISIONE R.E.</v>
      </c>
      <c r="B13" s="327" t="str">
        <f>'t1'!B13</f>
        <v>0E0076</v>
      </c>
      <c r="C13" s="717">
        <f>('t1'!K13+'t1'!L13)</f>
        <v>0</v>
      </c>
      <c r="D13" s="352">
        <f>'t5'!S14+'t5'!T14</f>
        <v>0</v>
      </c>
      <c r="E13" s="352">
        <f>'t4'!AC13</f>
        <v>0</v>
      </c>
      <c r="F13" s="353">
        <f>'t12'!C13</f>
        <v>0</v>
      </c>
      <c r="G13" s="371" t="str">
        <f t="shared" si="0"/>
        <v>OK</v>
      </c>
    </row>
    <row r="14" spans="1:7" ht="12.75">
      <c r="A14" s="141" t="str">
        <f>'t1'!A14</f>
        <v>CAT. A - F9</v>
      </c>
      <c r="B14" s="327" t="str">
        <f>'t1'!B14</f>
        <v>0CAF09</v>
      </c>
      <c r="C14" s="717">
        <f>('t1'!K14+'t1'!L14)</f>
        <v>0</v>
      </c>
      <c r="D14" s="352">
        <f>'t5'!S15+'t5'!T15</f>
        <v>0</v>
      </c>
      <c r="E14" s="352">
        <f>'t4'!AC14</f>
        <v>0</v>
      </c>
      <c r="F14" s="353">
        <f>'t12'!C14</f>
        <v>0</v>
      </c>
      <c r="G14" s="371" t="str">
        <f t="shared" si="0"/>
        <v>OK</v>
      </c>
    </row>
    <row r="15" spans="1:7" ht="12.75">
      <c r="A15" s="141" t="str">
        <f>'t1'!A15</f>
        <v>CAT. A - F8</v>
      </c>
      <c r="B15" s="327" t="str">
        <f>'t1'!B15</f>
        <v>0CAF08</v>
      </c>
      <c r="C15" s="717">
        <f>('t1'!K15+'t1'!L15)</f>
        <v>0</v>
      </c>
      <c r="D15" s="352">
        <f>'t5'!S16+'t5'!T16</f>
        <v>0</v>
      </c>
      <c r="E15" s="352">
        <f>'t4'!AC15</f>
        <v>0</v>
      </c>
      <c r="F15" s="353">
        <f>'t12'!C15</f>
        <v>0</v>
      </c>
      <c r="G15" s="371" t="str">
        <f t="shared" si="0"/>
        <v>OK</v>
      </c>
    </row>
    <row r="16" spans="1:7" ht="12.75">
      <c r="A16" s="141" t="str">
        <f>'t1'!A16</f>
        <v>CAT. A - F7</v>
      </c>
      <c r="B16" s="327" t="str">
        <f>'t1'!B16</f>
        <v>0CAF07</v>
      </c>
      <c r="C16" s="717">
        <f>('t1'!K16+'t1'!L16)</f>
        <v>0</v>
      </c>
      <c r="D16" s="352">
        <f>'t5'!S17+'t5'!T17</f>
        <v>0</v>
      </c>
      <c r="E16" s="352">
        <f>'t4'!AC16</f>
        <v>0</v>
      </c>
      <c r="F16" s="353">
        <f>'t12'!C16</f>
        <v>0</v>
      </c>
      <c r="G16" s="371" t="str">
        <f t="shared" si="0"/>
        <v>OK</v>
      </c>
    </row>
    <row r="17" spans="1:7" ht="12.75">
      <c r="A17" s="141" t="str">
        <f>'t1'!A17</f>
        <v>CAT. A - F6</v>
      </c>
      <c r="B17" s="327" t="str">
        <f>'t1'!B17</f>
        <v>0CAF06</v>
      </c>
      <c r="C17" s="717">
        <f>('t1'!K17+'t1'!L17)</f>
        <v>0</v>
      </c>
      <c r="D17" s="352">
        <f>'t5'!S18+'t5'!T18</f>
        <v>0</v>
      </c>
      <c r="E17" s="352">
        <f>'t4'!AC17</f>
        <v>0</v>
      </c>
      <c r="F17" s="353">
        <f>'t12'!C17</f>
        <v>0</v>
      </c>
      <c r="G17" s="371" t="str">
        <f t="shared" si="0"/>
        <v>OK</v>
      </c>
    </row>
    <row r="18" spans="1:7" ht="12.75">
      <c r="A18" s="141" t="str">
        <f>'t1'!A18</f>
        <v>CAT. A - F5</v>
      </c>
      <c r="B18" s="327" t="str">
        <f>'t1'!B18</f>
        <v>0CAF05</v>
      </c>
      <c r="C18" s="717">
        <f>('t1'!K18+'t1'!L18)</f>
        <v>0</v>
      </c>
      <c r="D18" s="352">
        <f>'t5'!S19+'t5'!T19</f>
        <v>0</v>
      </c>
      <c r="E18" s="352">
        <f>'t4'!AC18</f>
        <v>0</v>
      </c>
      <c r="F18" s="353">
        <f>'t12'!C18</f>
        <v>0</v>
      </c>
      <c r="G18" s="371" t="str">
        <f t="shared" si="0"/>
        <v>OK</v>
      </c>
    </row>
    <row r="19" spans="1:7" ht="12.75">
      <c r="A19" s="141" t="str">
        <f>'t1'!A19</f>
        <v>CAT. A - F4</v>
      </c>
      <c r="B19" s="327" t="str">
        <f>'t1'!B19</f>
        <v>0CAF04</v>
      </c>
      <c r="C19" s="717">
        <f>('t1'!K19+'t1'!L19)</f>
        <v>0</v>
      </c>
      <c r="D19" s="352">
        <f>'t5'!S20+'t5'!T20</f>
        <v>0</v>
      </c>
      <c r="E19" s="352">
        <f>'t4'!AC19</f>
        <v>0</v>
      </c>
      <c r="F19" s="353">
        <f>'t12'!C19</f>
        <v>0</v>
      </c>
      <c r="G19" s="371" t="str">
        <f t="shared" si="0"/>
        <v>OK</v>
      </c>
    </row>
    <row r="20" spans="1:7" ht="12.75">
      <c r="A20" s="141" t="str">
        <f>'t1'!A20</f>
        <v>CAT. A - F3</v>
      </c>
      <c r="B20" s="327" t="str">
        <f>'t1'!B20</f>
        <v>0CAF03</v>
      </c>
      <c r="C20" s="717">
        <f>('t1'!K20+'t1'!L20)</f>
        <v>0</v>
      </c>
      <c r="D20" s="352">
        <f>'t5'!S21+'t5'!T21</f>
        <v>0</v>
      </c>
      <c r="E20" s="352">
        <f>'t4'!AC20</f>
        <v>0</v>
      </c>
      <c r="F20" s="353">
        <f>'t12'!C20</f>
        <v>0</v>
      </c>
      <c r="G20" s="371" t="str">
        <f t="shared" si="0"/>
        <v>OK</v>
      </c>
    </row>
    <row r="21" spans="1:7" ht="12.75">
      <c r="A21" s="141" t="str">
        <f>'t1'!A21</f>
        <v>CAT. A - F2</v>
      </c>
      <c r="B21" s="327" t="str">
        <f>'t1'!B21</f>
        <v>0CAF02</v>
      </c>
      <c r="C21" s="717">
        <f>('t1'!K21+'t1'!L21)</f>
        <v>0</v>
      </c>
      <c r="D21" s="352">
        <f>'t5'!S22+'t5'!T22</f>
        <v>0</v>
      </c>
      <c r="E21" s="352">
        <f>'t4'!AC21</f>
        <v>0</v>
      </c>
      <c r="F21" s="353">
        <f>'t12'!C21</f>
        <v>0</v>
      </c>
      <c r="G21" s="371" t="str">
        <f t="shared" si="0"/>
        <v>OK</v>
      </c>
    </row>
    <row r="22" spans="1:7" ht="12.75">
      <c r="A22" s="141" t="str">
        <f>'t1'!A22</f>
        <v>CAT. A - F1</v>
      </c>
      <c r="B22" s="327" t="str">
        <f>'t1'!B22</f>
        <v>0CAF01</v>
      </c>
      <c r="C22" s="717">
        <f>('t1'!K22+'t1'!L22)</f>
        <v>0</v>
      </c>
      <c r="D22" s="352">
        <f>'t5'!S23+'t5'!T23</f>
        <v>0</v>
      </c>
      <c r="E22" s="352">
        <f>'t4'!AC22</f>
        <v>0</v>
      </c>
      <c r="F22" s="353">
        <f>'t12'!C22</f>
        <v>0</v>
      </c>
      <c r="G22" s="371" t="str">
        <f t="shared" si="0"/>
        <v>OK</v>
      </c>
    </row>
    <row r="23" spans="1:7" ht="12.75">
      <c r="A23" s="141" t="str">
        <f>'t1'!A23</f>
        <v>CAT. B - F9</v>
      </c>
      <c r="B23" s="327" t="str">
        <f>'t1'!B23</f>
        <v>0CBF09</v>
      </c>
      <c r="C23" s="717">
        <f>('t1'!K23+'t1'!L23)</f>
        <v>0</v>
      </c>
      <c r="D23" s="352">
        <f>'t5'!S24+'t5'!T24</f>
        <v>0</v>
      </c>
      <c r="E23" s="352">
        <f>'t4'!AC23</f>
        <v>0</v>
      </c>
      <c r="F23" s="353">
        <f>'t12'!C23</f>
        <v>0</v>
      </c>
      <c r="G23" s="371" t="str">
        <f t="shared" si="0"/>
        <v>OK</v>
      </c>
    </row>
    <row r="24" spans="1:7" ht="12.75">
      <c r="A24" s="141" t="str">
        <f>'t1'!A24</f>
        <v>CAT. B - F8</v>
      </c>
      <c r="B24" s="327" t="str">
        <f>'t1'!B24</f>
        <v>0CBF08</v>
      </c>
      <c r="C24" s="717">
        <f>('t1'!K24+'t1'!L24)</f>
        <v>0</v>
      </c>
      <c r="D24" s="352">
        <f>'t5'!S25+'t5'!T25</f>
        <v>0</v>
      </c>
      <c r="E24" s="352">
        <f>'t4'!AC24</f>
        <v>0</v>
      </c>
      <c r="F24" s="353">
        <f>'t12'!C24</f>
        <v>0</v>
      </c>
      <c r="G24" s="371" t="str">
        <f t="shared" si="0"/>
        <v>OK</v>
      </c>
    </row>
    <row r="25" spans="1:7" ht="12.75">
      <c r="A25" s="141" t="str">
        <f>'t1'!A25</f>
        <v>CAT. B - F7</v>
      </c>
      <c r="B25" s="327" t="str">
        <f>'t1'!B25</f>
        <v>0CBF07</v>
      </c>
      <c r="C25" s="717">
        <f>('t1'!K25+'t1'!L25)</f>
        <v>0</v>
      </c>
      <c r="D25" s="352">
        <f>'t5'!S26+'t5'!T26</f>
        <v>0</v>
      </c>
      <c r="E25" s="352">
        <f>'t4'!AC25</f>
        <v>0</v>
      </c>
      <c r="F25" s="353">
        <f>'t12'!C25</f>
        <v>0</v>
      </c>
      <c r="G25" s="371" t="str">
        <f t="shared" si="0"/>
        <v>OK</v>
      </c>
    </row>
    <row r="26" spans="1:7" ht="12.75">
      <c r="A26" s="141" t="str">
        <f>'t1'!A26</f>
        <v>CAT. B - F6</v>
      </c>
      <c r="B26" s="327" t="str">
        <f>'t1'!B26</f>
        <v>0CBF06</v>
      </c>
      <c r="C26" s="717">
        <f>('t1'!K26+'t1'!L26)</f>
        <v>0</v>
      </c>
      <c r="D26" s="352">
        <f>'t5'!S27+'t5'!T27</f>
        <v>0</v>
      </c>
      <c r="E26" s="352">
        <f>'t4'!AC26</f>
        <v>0</v>
      </c>
      <c r="F26" s="353">
        <f>'t12'!C26</f>
        <v>0</v>
      </c>
      <c r="G26" s="371" t="str">
        <f t="shared" si="0"/>
        <v>OK</v>
      </c>
    </row>
    <row r="27" spans="1:7" ht="12.75">
      <c r="A27" s="141" t="str">
        <f>'t1'!A27</f>
        <v>CAT. B - F5</v>
      </c>
      <c r="B27" s="327" t="str">
        <f>'t1'!B27</f>
        <v>0CBF05</v>
      </c>
      <c r="C27" s="717">
        <f>('t1'!K27+'t1'!L27)</f>
        <v>0</v>
      </c>
      <c r="D27" s="352">
        <f>'t5'!S28+'t5'!T28</f>
        <v>0</v>
      </c>
      <c r="E27" s="352">
        <f>'t4'!AC27</f>
        <v>0</v>
      </c>
      <c r="F27" s="353">
        <f>'t12'!C27</f>
        <v>0</v>
      </c>
      <c r="G27" s="371" t="str">
        <f t="shared" si="0"/>
        <v>OK</v>
      </c>
    </row>
    <row r="28" spans="1:7" ht="12.75">
      <c r="A28" s="141" t="str">
        <f>'t1'!A28</f>
        <v>CAT. B - F4</v>
      </c>
      <c r="B28" s="327" t="str">
        <f>'t1'!B28</f>
        <v>0CBF04</v>
      </c>
      <c r="C28" s="717">
        <f>('t1'!K28+'t1'!L28)</f>
        <v>0</v>
      </c>
      <c r="D28" s="352">
        <f>'t5'!S29+'t5'!T29</f>
        <v>0</v>
      </c>
      <c r="E28" s="352">
        <f>'t4'!AC28</f>
        <v>0</v>
      </c>
      <c r="F28" s="353">
        <f>'t12'!C28</f>
        <v>0</v>
      </c>
      <c r="G28" s="371" t="str">
        <f t="shared" si="0"/>
        <v>OK</v>
      </c>
    </row>
    <row r="29" spans="1:7" ht="12.75">
      <c r="A29" s="141" t="str">
        <f>'t1'!A29</f>
        <v>CAT. B - F3</v>
      </c>
      <c r="B29" s="327" t="str">
        <f>'t1'!B29</f>
        <v>0CBF03</v>
      </c>
      <c r="C29" s="717">
        <f>('t1'!K29+'t1'!L29)</f>
        <v>0</v>
      </c>
      <c r="D29" s="352">
        <f>'t5'!S30+'t5'!T30</f>
        <v>0</v>
      </c>
      <c r="E29" s="352">
        <f>'t4'!AC29</f>
        <v>0</v>
      </c>
      <c r="F29" s="353">
        <f>'t12'!C29</f>
        <v>0</v>
      </c>
      <c r="G29" s="371" t="str">
        <f t="shared" si="0"/>
        <v>OK</v>
      </c>
    </row>
    <row r="30" spans="1:7" ht="12.75">
      <c r="A30" s="141" t="str">
        <f>'t1'!A30</f>
        <v>CAT. B - F2</v>
      </c>
      <c r="B30" s="327" t="str">
        <f>'t1'!B30</f>
        <v>0CBF02</v>
      </c>
      <c r="C30" s="717">
        <f>('t1'!K30+'t1'!L30)</f>
        <v>0</v>
      </c>
      <c r="D30" s="352">
        <f>'t5'!S31+'t5'!T31</f>
        <v>0</v>
      </c>
      <c r="E30" s="352">
        <f>'t4'!AC30</f>
        <v>0</v>
      </c>
      <c r="F30" s="353">
        <f>'t12'!C30</f>
        <v>0</v>
      </c>
      <c r="G30" s="371" t="str">
        <f t="shared" si="0"/>
        <v>OK</v>
      </c>
    </row>
    <row r="31" spans="1:7" ht="12.75">
      <c r="A31" s="141" t="str">
        <f>'t1'!A31</f>
        <v>CAT. B - F1</v>
      </c>
      <c r="B31" s="327" t="str">
        <f>'t1'!B31</f>
        <v>0CBF01</v>
      </c>
      <c r="C31" s="717">
        <f>('t1'!K31+'t1'!L31)</f>
        <v>0</v>
      </c>
      <c r="D31" s="352">
        <f>'t5'!S32+'t5'!T32</f>
        <v>0</v>
      </c>
      <c r="E31" s="352">
        <f>'t4'!AC31</f>
        <v>0</v>
      </c>
      <c r="F31" s="353">
        <f>'t12'!C31</f>
        <v>0</v>
      </c>
      <c r="G31" s="371" t="str">
        <f t="shared" si="0"/>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4.xml><?xml version="1.0" encoding="utf-8"?>
<worksheet xmlns="http://schemas.openxmlformats.org/spreadsheetml/2006/main" xmlns:r="http://schemas.openxmlformats.org/officeDocument/2006/relationships">
  <sheetPr codeName="Foglio31"/>
  <dimension ref="A1:I31"/>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38.83203125" style="5" customWidth="1"/>
    <col min="2" max="2" width="11.33203125" style="7" customWidth="1"/>
    <col min="3" max="3" width="17.83203125" style="7" customWidth="1"/>
    <col min="4" max="4" width="26.66015625" style="369" customWidth="1"/>
    <col min="5" max="5" width="15.83203125" style="7" customWidth="1"/>
    <col min="6" max="6" width="9.33203125" style="112" customWidth="1"/>
  </cols>
  <sheetData>
    <row r="1" spans="1:9" s="5" customFormat="1" ht="43.5" customHeight="1">
      <c r="A1" s="1328" t="str">
        <f>'t1'!A1</f>
        <v>PRESIDENZA DEL CONSIGLIO DEI MINISTRI - anno 2019</v>
      </c>
      <c r="B1" s="1328"/>
      <c r="C1" s="1328"/>
      <c r="D1" s="1328"/>
      <c r="E1" s="1328"/>
      <c r="G1" s="3"/>
      <c r="I1"/>
    </row>
    <row r="2" spans="3:9" s="5" customFormat="1" ht="12.75" customHeight="1">
      <c r="C2" s="1418"/>
      <c r="D2" s="1418"/>
      <c r="E2" s="1418"/>
      <c r="F2" s="325"/>
      <c r="G2" s="3"/>
      <c r="I2"/>
    </row>
    <row r="3" spans="1:5" s="5" customFormat="1" ht="21" customHeight="1">
      <c r="A3" s="199" t="s">
        <v>350</v>
      </c>
      <c r="B3" s="7"/>
      <c r="D3" s="370"/>
      <c r="E3" s="7"/>
    </row>
    <row r="4" spans="1:5" ht="81.75" customHeight="1">
      <c r="A4" s="185" t="s">
        <v>237</v>
      </c>
      <c r="B4" s="187" t="s">
        <v>199</v>
      </c>
      <c r="C4" s="186" t="s">
        <v>295</v>
      </c>
      <c r="D4" s="420" t="s">
        <v>327</v>
      </c>
      <c r="E4" s="186" t="s">
        <v>306</v>
      </c>
    </row>
    <row r="5" spans="1:6" s="203" customFormat="1" ht="10.5">
      <c r="A5" s="184"/>
      <c r="B5" s="197"/>
      <c r="C5" s="201" t="s">
        <v>201</v>
      </c>
      <c r="D5" s="421" t="s">
        <v>202</v>
      </c>
      <c r="E5" s="201"/>
      <c r="F5" s="202"/>
    </row>
    <row r="6" spans="1:5" ht="12.75">
      <c r="A6" s="141" t="str">
        <f>'t1'!A6</f>
        <v>CONSIGLIERE</v>
      </c>
      <c r="B6" s="327" t="str">
        <f>'t1'!B6</f>
        <v>0D0CON</v>
      </c>
      <c r="C6" s="352">
        <f>'t13'!U6</f>
        <v>0</v>
      </c>
      <c r="D6" s="353">
        <f>('t3'!M6+'t3'!N6+'t3'!O6+'t3'!P6+'t3'!Q6+'t3'!R6)+('t12'!C6/12)</f>
        <v>0</v>
      </c>
      <c r="E6" s="371" t="str">
        <f>IF(OR((NOT(C6)),(AND(C6&gt;=0,D6&gt;0))),"OK","ERRORE")</f>
        <v>OK</v>
      </c>
    </row>
    <row r="7" spans="1:5" ht="12.75">
      <c r="A7" s="141" t="str">
        <f>'t1'!A7</f>
        <v>DIRIGENTE I FASCIA</v>
      </c>
      <c r="B7" s="327" t="str">
        <f>'t1'!B7</f>
        <v>0D0077</v>
      </c>
      <c r="C7" s="352">
        <f>'t13'!U7</f>
        <v>0</v>
      </c>
      <c r="D7" s="353">
        <f>('t3'!M7+'t3'!N7+'t3'!O7+'t3'!P7+'t3'!Q7+'t3'!R7)+('t12'!C7/12)</f>
        <v>0</v>
      </c>
      <c r="E7" s="371" t="str">
        <f aca="true" t="shared" si="0" ref="E7:E31">IF(OR((NOT(C7)),(AND(C7&gt;=0,D7&gt;0))),"OK","ERRORE")</f>
        <v>OK</v>
      </c>
    </row>
    <row r="8" spans="1:5" ht="12.75">
      <c r="A8" s="141" t="str">
        <f>'t1'!A8</f>
        <v>DIRIGENTE I FASCIA A TEMPO DETERM.</v>
      </c>
      <c r="B8" s="327" t="str">
        <f>'t1'!B8</f>
        <v>0D0078</v>
      </c>
      <c r="C8" s="352">
        <f>'t13'!U8</f>
        <v>0</v>
      </c>
      <c r="D8" s="353">
        <f>('t3'!M8+'t3'!N8+'t3'!O8+'t3'!P8+'t3'!Q8+'t3'!R8)+('t12'!C8/12)</f>
        <v>0</v>
      </c>
      <c r="E8" s="371" t="str">
        <f t="shared" si="0"/>
        <v>OK</v>
      </c>
    </row>
    <row r="9" spans="1:5" ht="12.75">
      <c r="A9" s="141" t="str">
        <f>'t1'!A9</f>
        <v>REFERENDARIO</v>
      </c>
      <c r="B9" s="327" t="str">
        <f>'t1'!B9</f>
        <v>0D0376</v>
      </c>
      <c r="C9" s="352">
        <f>'t13'!U9</f>
        <v>0</v>
      </c>
      <c r="D9" s="353">
        <f>('t3'!M9+'t3'!N9+'t3'!O9+'t3'!P9+'t3'!Q9+'t3'!R9)+('t12'!C9/12)</f>
        <v>0</v>
      </c>
      <c r="E9" s="371" t="str">
        <f t="shared" si="0"/>
        <v>OK</v>
      </c>
    </row>
    <row r="10" spans="1:5" ht="12.75">
      <c r="A10" s="141" t="str">
        <f>'t1'!A10</f>
        <v>DIRIGENTE II FASCIA</v>
      </c>
      <c r="B10" s="327" t="str">
        <f>'t1'!B10</f>
        <v>0D0079</v>
      </c>
      <c r="C10" s="352">
        <f>'t13'!U10</f>
        <v>0</v>
      </c>
      <c r="D10" s="353">
        <f>('t3'!M10+'t3'!N10+'t3'!O10+'t3'!P10+'t3'!Q10+'t3'!R10)+('t12'!C10/12)</f>
        <v>0</v>
      </c>
      <c r="E10" s="371" t="str">
        <f t="shared" si="0"/>
        <v>OK</v>
      </c>
    </row>
    <row r="11" spans="1:5" ht="12.75">
      <c r="A11" s="141" t="str">
        <f>'t1'!A11</f>
        <v>DIRIGENTE II FASCIA A TEMPO DETERM.</v>
      </c>
      <c r="B11" s="327" t="str">
        <f>'t1'!B11</f>
        <v>0D0080</v>
      </c>
      <c r="C11" s="352">
        <f>'t13'!U11</f>
        <v>0</v>
      </c>
      <c r="D11" s="353">
        <f>('t3'!M11+'t3'!N11+'t3'!O11+'t3'!P11+'t3'!Q11+'t3'!R11)+('t12'!C11/12)</f>
        <v>0</v>
      </c>
      <c r="E11" s="371" t="str">
        <f t="shared" si="0"/>
        <v>OK</v>
      </c>
    </row>
    <row r="12" spans="1:5" ht="12.75">
      <c r="A12" s="141" t="str">
        <f>'t1'!A12</f>
        <v>ISPETTORE GENERALE R.E.</v>
      </c>
      <c r="B12" s="327" t="str">
        <f>'t1'!B12</f>
        <v>0E0083</v>
      </c>
      <c r="C12" s="352">
        <f>'t13'!U12</f>
        <v>0</v>
      </c>
      <c r="D12" s="353">
        <f>('t3'!M12+'t3'!N12+'t3'!O12+'t3'!P12+'t3'!Q12+'t3'!R12)+('t12'!C12/12)</f>
        <v>0</v>
      </c>
      <c r="E12" s="371" t="str">
        <f t="shared" si="0"/>
        <v>OK</v>
      </c>
    </row>
    <row r="13" spans="1:5" ht="12.75">
      <c r="A13" s="141" t="str">
        <f>'t1'!A13</f>
        <v>DIRETTORE DIVISIONE R.E.</v>
      </c>
      <c r="B13" s="327" t="str">
        <f>'t1'!B13</f>
        <v>0E0076</v>
      </c>
      <c r="C13" s="352">
        <f>'t13'!U13</f>
        <v>0</v>
      </c>
      <c r="D13" s="353">
        <f>('t3'!M13+'t3'!N13+'t3'!O13+'t3'!P13+'t3'!Q13+'t3'!R13)+('t12'!C13/12)</f>
        <v>0</v>
      </c>
      <c r="E13" s="371" t="str">
        <f t="shared" si="0"/>
        <v>OK</v>
      </c>
    </row>
    <row r="14" spans="1:5" ht="12.75">
      <c r="A14" s="141" t="str">
        <f>'t1'!A14</f>
        <v>CAT. A - F9</v>
      </c>
      <c r="B14" s="327" t="str">
        <f>'t1'!B14</f>
        <v>0CAF09</v>
      </c>
      <c r="C14" s="352">
        <f>'t13'!U14</f>
        <v>0</v>
      </c>
      <c r="D14" s="353">
        <f>('t3'!M14+'t3'!N14+'t3'!O14+'t3'!P14+'t3'!Q14+'t3'!R14)+('t12'!C14/12)</f>
        <v>0</v>
      </c>
      <c r="E14" s="371" t="str">
        <f t="shared" si="0"/>
        <v>OK</v>
      </c>
    </row>
    <row r="15" spans="1:5" ht="12.75">
      <c r="A15" s="141" t="str">
        <f>'t1'!A15</f>
        <v>CAT. A - F8</v>
      </c>
      <c r="B15" s="327" t="str">
        <f>'t1'!B15</f>
        <v>0CAF08</v>
      </c>
      <c r="C15" s="352">
        <f>'t13'!U15</f>
        <v>0</v>
      </c>
      <c r="D15" s="353">
        <f>('t3'!M15+'t3'!N15+'t3'!O15+'t3'!P15+'t3'!Q15+'t3'!R15)+('t12'!C15/12)</f>
        <v>0</v>
      </c>
      <c r="E15" s="371" t="str">
        <f t="shared" si="0"/>
        <v>OK</v>
      </c>
    </row>
    <row r="16" spans="1:5" ht="12.75">
      <c r="A16" s="141" t="str">
        <f>'t1'!A16</f>
        <v>CAT. A - F7</v>
      </c>
      <c r="B16" s="327" t="str">
        <f>'t1'!B16</f>
        <v>0CAF07</v>
      </c>
      <c r="C16" s="352">
        <f>'t13'!U16</f>
        <v>0</v>
      </c>
      <c r="D16" s="353">
        <f>('t3'!M16+'t3'!N16+'t3'!O16+'t3'!P16+'t3'!Q16+'t3'!R16)+('t12'!C16/12)</f>
        <v>0</v>
      </c>
      <c r="E16" s="371" t="str">
        <f t="shared" si="0"/>
        <v>OK</v>
      </c>
    </row>
    <row r="17" spans="1:5" ht="12.75">
      <c r="A17" s="141" t="str">
        <f>'t1'!A17</f>
        <v>CAT. A - F6</v>
      </c>
      <c r="B17" s="327" t="str">
        <f>'t1'!B17</f>
        <v>0CAF06</v>
      </c>
      <c r="C17" s="352">
        <f>'t13'!U17</f>
        <v>0</v>
      </c>
      <c r="D17" s="353">
        <f>('t3'!M17+'t3'!N17+'t3'!O17+'t3'!P17+'t3'!Q17+'t3'!R17)+('t12'!C17/12)</f>
        <v>0</v>
      </c>
      <c r="E17" s="371" t="str">
        <f t="shared" si="0"/>
        <v>OK</v>
      </c>
    </row>
    <row r="18" spans="1:5" ht="12.75">
      <c r="A18" s="141" t="str">
        <f>'t1'!A18</f>
        <v>CAT. A - F5</v>
      </c>
      <c r="B18" s="327" t="str">
        <f>'t1'!B18</f>
        <v>0CAF05</v>
      </c>
      <c r="C18" s="352">
        <f>'t13'!U18</f>
        <v>0</v>
      </c>
      <c r="D18" s="353">
        <f>('t3'!M18+'t3'!N18+'t3'!O18+'t3'!P18+'t3'!Q18+'t3'!R18)+('t12'!C18/12)</f>
        <v>0</v>
      </c>
      <c r="E18" s="371" t="str">
        <f t="shared" si="0"/>
        <v>OK</v>
      </c>
    </row>
    <row r="19" spans="1:5" ht="12.75">
      <c r="A19" s="141" t="str">
        <f>'t1'!A19</f>
        <v>CAT. A - F4</v>
      </c>
      <c r="B19" s="327" t="str">
        <f>'t1'!B19</f>
        <v>0CAF04</v>
      </c>
      <c r="C19" s="352">
        <f>'t13'!U19</f>
        <v>0</v>
      </c>
      <c r="D19" s="353">
        <f>('t3'!M19+'t3'!N19+'t3'!O19+'t3'!P19+'t3'!Q19+'t3'!R19)+('t12'!C19/12)</f>
        <v>0</v>
      </c>
      <c r="E19" s="371" t="str">
        <f t="shared" si="0"/>
        <v>OK</v>
      </c>
    </row>
    <row r="20" spans="1:5" ht="12.75">
      <c r="A20" s="141" t="str">
        <f>'t1'!A20</f>
        <v>CAT. A - F3</v>
      </c>
      <c r="B20" s="327" t="str">
        <f>'t1'!B20</f>
        <v>0CAF03</v>
      </c>
      <c r="C20" s="352">
        <f>'t13'!U20</f>
        <v>0</v>
      </c>
      <c r="D20" s="353">
        <f>('t3'!M20+'t3'!N20+'t3'!O20+'t3'!P20+'t3'!Q20+'t3'!R20)+('t12'!C20/12)</f>
        <v>0</v>
      </c>
      <c r="E20" s="371" t="str">
        <f t="shared" si="0"/>
        <v>OK</v>
      </c>
    </row>
    <row r="21" spans="1:5" ht="12.75">
      <c r="A21" s="141" t="str">
        <f>'t1'!A21</f>
        <v>CAT. A - F2</v>
      </c>
      <c r="B21" s="327" t="str">
        <f>'t1'!B21</f>
        <v>0CAF02</v>
      </c>
      <c r="C21" s="352">
        <f>'t13'!U21</f>
        <v>0</v>
      </c>
      <c r="D21" s="353">
        <f>('t3'!M21+'t3'!N21+'t3'!O21+'t3'!P21+'t3'!Q21+'t3'!R21)+('t12'!C21/12)</f>
        <v>0</v>
      </c>
      <c r="E21" s="371" t="str">
        <f t="shared" si="0"/>
        <v>OK</v>
      </c>
    </row>
    <row r="22" spans="1:5" ht="12.75">
      <c r="A22" s="141" t="str">
        <f>'t1'!A22</f>
        <v>CAT. A - F1</v>
      </c>
      <c r="B22" s="327" t="str">
        <f>'t1'!B22</f>
        <v>0CAF01</v>
      </c>
      <c r="C22" s="352">
        <f>'t13'!U22</f>
        <v>0</v>
      </c>
      <c r="D22" s="353">
        <f>('t3'!M22+'t3'!N22+'t3'!O22+'t3'!P22+'t3'!Q22+'t3'!R22)+('t12'!C22/12)</f>
        <v>0</v>
      </c>
      <c r="E22" s="371" t="str">
        <f t="shared" si="0"/>
        <v>OK</v>
      </c>
    </row>
    <row r="23" spans="1:5" ht="12.75">
      <c r="A23" s="141" t="str">
        <f>'t1'!A23</f>
        <v>CAT. B - F9</v>
      </c>
      <c r="B23" s="327" t="str">
        <f>'t1'!B23</f>
        <v>0CBF09</v>
      </c>
      <c r="C23" s="352">
        <f>'t13'!U23</f>
        <v>0</v>
      </c>
      <c r="D23" s="353">
        <f>('t3'!M23+'t3'!N23+'t3'!O23+'t3'!P23+'t3'!Q23+'t3'!R23)+('t12'!C23/12)</f>
        <v>0</v>
      </c>
      <c r="E23" s="371" t="str">
        <f t="shared" si="0"/>
        <v>OK</v>
      </c>
    </row>
    <row r="24" spans="1:5" ht="12.75">
      <c r="A24" s="141" t="str">
        <f>'t1'!A24</f>
        <v>CAT. B - F8</v>
      </c>
      <c r="B24" s="327" t="str">
        <f>'t1'!B24</f>
        <v>0CBF08</v>
      </c>
      <c r="C24" s="352">
        <f>'t13'!U24</f>
        <v>0</v>
      </c>
      <c r="D24" s="353">
        <f>('t3'!M24+'t3'!N24+'t3'!O24+'t3'!P24+'t3'!Q24+'t3'!R24)+('t12'!C24/12)</f>
        <v>0</v>
      </c>
      <c r="E24" s="371" t="str">
        <f t="shared" si="0"/>
        <v>OK</v>
      </c>
    </row>
    <row r="25" spans="1:5" ht="12.75">
      <c r="A25" s="141" t="str">
        <f>'t1'!A25</f>
        <v>CAT. B - F7</v>
      </c>
      <c r="B25" s="327" t="str">
        <f>'t1'!B25</f>
        <v>0CBF07</v>
      </c>
      <c r="C25" s="352">
        <f>'t13'!U25</f>
        <v>0</v>
      </c>
      <c r="D25" s="353">
        <f>('t3'!M25+'t3'!N25+'t3'!O25+'t3'!P25+'t3'!Q25+'t3'!R25)+('t12'!C25/12)</f>
        <v>0</v>
      </c>
      <c r="E25" s="371" t="str">
        <f t="shared" si="0"/>
        <v>OK</v>
      </c>
    </row>
    <row r="26" spans="1:5" ht="12.75">
      <c r="A26" s="141" t="str">
        <f>'t1'!A26</f>
        <v>CAT. B - F6</v>
      </c>
      <c r="B26" s="327" t="str">
        <f>'t1'!B26</f>
        <v>0CBF06</v>
      </c>
      <c r="C26" s="352">
        <f>'t13'!U26</f>
        <v>0</v>
      </c>
      <c r="D26" s="353">
        <f>('t3'!M26+'t3'!N26+'t3'!O26+'t3'!P26+'t3'!Q26+'t3'!R26)+('t12'!C26/12)</f>
        <v>0</v>
      </c>
      <c r="E26" s="371" t="str">
        <f t="shared" si="0"/>
        <v>OK</v>
      </c>
    </row>
    <row r="27" spans="1:5" ht="12.75">
      <c r="A27" s="141" t="str">
        <f>'t1'!A27</f>
        <v>CAT. B - F5</v>
      </c>
      <c r="B27" s="327" t="str">
        <f>'t1'!B27</f>
        <v>0CBF05</v>
      </c>
      <c r="C27" s="352">
        <f>'t13'!U27</f>
        <v>0</v>
      </c>
      <c r="D27" s="353">
        <f>('t3'!M27+'t3'!N27+'t3'!O27+'t3'!P27+'t3'!Q27+'t3'!R27)+('t12'!C27/12)</f>
        <v>0</v>
      </c>
      <c r="E27" s="371" t="str">
        <f t="shared" si="0"/>
        <v>OK</v>
      </c>
    </row>
    <row r="28" spans="1:5" ht="12.75">
      <c r="A28" s="141" t="str">
        <f>'t1'!A28</f>
        <v>CAT. B - F4</v>
      </c>
      <c r="B28" s="327" t="str">
        <f>'t1'!B28</f>
        <v>0CBF04</v>
      </c>
      <c r="C28" s="352">
        <f>'t13'!U28</f>
        <v>0</v>
      </c>
      <c r="D28" s="353">
        <f>('t3'!M28+'t3'!N28+'t3'!O28+'t3'!P28+'t3'!Q28+'t3'!R28)+('t12'!C28/12)</f>
        <v>0</v>
      </c>
      <c r="E28" s="371" t="str">
        <f t="shared" si="0"/>
        <v>OK</v>
      </c>
    </row>
    <row r="29" spans="1:5" ht="12.75">
      <c r="A29" s="141" t="str">
        <f>'t1'!A29</f>
        <v>CAT. B - F3</v>
      </c>
      <c r="B29" s="327" t="str">
        <f>'t1'!B29</f>
        <v>0CBF03</v>
      </c>
      <c r="C29" s="352">
        <f>'t13'!U29</f>
        <v>0</v>
      </c>
      <c r="D29" s="353">
        <f>('t3'!M29+'t3'!N29+'t3'!O29+'t3'!P29+'t3'!Q29+'t3'!R29)+('t12'!C29/12)</f>
        <v>0</v>
      </c>
      <c r="E29" s="371" t="str">
        <f t="shared" si="0"/>
        <v>OK</v>
      </c>
    </row>
    <row r="30" spans="1:5" ht="12.75">
      <c r="A30" s="141" t="str">
        <f>'t1'!A30</f>
        <v>CAT. B - F2</v>
      </c>
      <c r="B30" s="327" t="str">
        <f>'t1'!B30</f>
        <v>0CBF02</v>
      </c>
      <c r="C30" s="352">
        <f>'t13'!U30</f>
        <v>0</v>
      </c>
      <c r="D30" s="353">
        <f>('t3'!M30+'t3'!N30+'t3'!O30+'t3'!P30+'t3'!Q30+'t3'!R30)+('t12'!C30/12)</f>
        <v>0</v>
      </c>
      <c r="E30" s="371" t="str">
        <f t="shared" si="0"/>
        <v>OK</v>
      </c>
    </row>
    <row r="31" spans="1:5" ht="12.75">
      <c r="A31" s="141" t="str">
        <f>'t1'!A31</f>
        <v>CAT. B - F1</v>
      </c>
      <c r="B31" s="327" t="str">
        <f>'t1'!B31</f>
        <v>0CBF01</v>
      </c>
      <c r="C31" s="352">
        <f>'t13'!U31</f>
        <v>0</v>
      </c>
      <c r="D31" s="353">
        <f>('t3'!M31+'t3'!N31+'t3'!O31+'t3'!P31+'t3'!Q31+'t3'!R31)+('t12'!C31/12)</f>
        <v>0</v>
      </c>
      <c r="E31" s="371" t="str">
        <f t="shared" si="0"/>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35.xml><?xml version="1.0" encoding="utf-8"?>
<worksheet xmlns="http://schemas.openxmlformats.org/spreadsheetml/2006/main" xmlns:r="http://schemas.openxmlformats.org/officeDocument/2006/relationships">
  <sheetPr codeName="Foglio28"/>
  <dimension ref="A1:N31"/>
  <sheetViews>
    <sheetView showGridLines="0" zoomScalePageLayoutView="0" workbookViewId="0" topLeftCell="A1">
      <pane xSplit="2" ySplit="5" topLeftCell="C10" activePane="bottomRight" state="frozen"/>
      <selection pane="topLeft" activeCell="A2" sqref="A2"/>
      <selection pane="topRight" activeCell="A2" sqref="A2"/>
      <selection pane="bottomLeft" activeCell="A2" sqref="A2"/>
      <selection pane="bottomRight" activeCell="A3" sqref="A3"/>
    </sheetView>
  </sheetViews>
  <sheetFormatPr defaultColWidth="9.33203125" defaultRowHeight="10.5"/>
  <cols>
    <col min="1" max="1" width="38.832031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1470" t="str">
        <f>'t1'!A1</f>
        <v>PRESIDENZA DEL CONSIGLIO DEI MINISTRI - anno 2019</v>
      </c>
      <c r="B1" s="1470"/>
      <c r="C1" s="1470"/>
      <c r="D1" s="1470"/>
      <c r="E1" s="1470"/>
      <c r="F1" s="1470"/>
      <c r="G1" s="1470"/>
      <c r="H1" s="1470"/>
      <c r="I1" s="1470"/>
      <c r="J1" s="815"/>
      <c r="K1" s="815"/>
      <c r="L1" s="815"/>
      <c r="N1"/>
    </row>
    <row r="2" spans="4:14" s="5" customFormat="1" ht="12.75" customHeight="1">
      <c r="D2" s="1418"/>
      <c r="E2" s="1418"/>
      <c r="F2" s="1418"/>
      <c r="G2" s="1418"/>
      <c r="H2" s="1418"/>
      <c r="I2" s="1418"/>
      <c r="J2" s="1418"/>
      <c r="K2" s="1418"/>
      <c r="L2" s="3"/>
      <c r="N2"/>
    </row>
    <row r="3" spans="1:3" s="5" customFormat="1" ht="21" customHeight="1">
      <c r="A3" s="199" t="s">
        <v>690</v>
      </c>
      <c r="B3" s="7"/>
      <c r="C3" s="7"/>
    </row>
    <row r="4" spans="1:12" ht="45">
      <c r="A4" s="185" t="s">
        <v>237</v>
      </c>
      <c r="B4" s="187" t="s">
        <v>199</v>
      </c>
      <c r="C4" s="186" t="s">
        <v>43</v>
      </c>
      <c r="D4" s="186" t="s">
        <v>44</v>
      </c>
      <c r="E4" s="186" t="s">
        <v>45</v>
      </c>
      <c r="F4" s="186" t="s">
        <v>46</v>
      </c>
      <c r="G4" s="186" t="s">
        <v>47</v>
      </c>
      <c r="H4" s="186" t="s">
        <v>48</v>
      </c>
      <c r="I4" s="186" t="s">
        <v>49</v>
      </c>
      <c r="J4" s="186" t="s">
        <v>50</v>
      </c>
      <c r="K4" s="186" t="s">
        <v>51</v>
      </c>
      <c r="L4" s="635" t="s">
        <v>420</v>
      </c>
    </row>
    <row r="5" spans="1:12" s="203" customFormat="1" ht="56.25" hidden="1">
      <c r="A5" s="184"/>
      <c r="B5" s="197"/>
      <c r="C5" s="197" t="s">
        <v>201</v>
      </c>
      <c r="D5" s="201" t="s">
        <v>202</v>
      </c>
      <c r="E5" s="201" t="s">
        <v>203</v>
      </c>
      <c r="F5" s="201" t="s">
        <v>204</v>
      </c>
      <c r="G5" s="201" t="s">
        <v>205</v>
      </c>
      <c r="H5" s="201" t="s">
        <v>225</v>
      </c>
      <c r="I5" s="201"/>
      <c r="J5" s="676" t="s">
        <v>433</v>
      </c>
      <c r="K5" s="676" t="s">
        <v>642</v>
      </c>
      <c r="L5" s="678"/>
    </row>
    <row r="6" spans="1:12" ht="12.75">
      <c r="A6" s="141" t="str">
        <f>'t1'!A6</f>
        <v>CONSIGLIERE</v>
      </c>
      <c r="B6" s="327" t="str">
        <f>'t1'!B6</f>
        <v>0D0CON</v>
      </c>
      <c r="C6" s="352">
        <f>'t11'!U8+'t11'!V8</f>
        <v>0</v>
      </c>
      <c r="D6" s="352">
        <f>'t1'!K6+'t1'!L6</f>
        <v>0</v>
      </c>
      <c r="E6" s="352">
        <f>'t3'!M6+'t3'!N6+'t3'!O6+'t3'!P6+'t3'!Q6+'t3'!R6</f>
        <v>0</v>
      </c>
      <c r="F6" s="352">
        <f>'t4'!AC6</f>
        <v>0</v>
      </c>
      <c r="G6" s="350">
        <f>'t4'!C32</f>
        <v>0</v>
      </c>
      <c r="H6" s="352">
        <f>'t5'!S7+'t5'!T7</f>
        <v>0</v>
      </c>
      <c r="I6" s="371" t="str">
        <f>IF(AND(J6="OK",K6="OK"),"OK","ERRORE")</f>
        <v>OK</v>
      </c>
      <c r="J6" s="371" t="str">
        <f aca="true" t="shared" si="0" ref="J6:J31">IF(AND(C6&gt;0,D6=0,E6=0,F6=0,G6=0,H6=0),"KO","OK")</f>
        <v>OK</v>
      </c>
      <c r="K6" s="371" t="str">
        <f aca="true" t="shared" si="1" ref="K6:K31">IF(AND(C6=0,OR(D6&gt;0,E6&gt;0,F6&gt;0,G6&gt;0,H6&gt;0)),"KO","OK")</f>
        <v>OK</v>
      </c>
      <c r="L6" s="679">
        <f>IF(K6="KO",$K$5,IF(J6="KO",$J$5,""))</f>
      </c>
    </row>
    <row r="7" spans="1:12" ht="12.75">
      <c r="A7" s="141" t="str">
        <f>'t1'!A7</f>
        <v>DIRIGENTE I FASCIA</v>
      </c>
      <c r="B7" s="327" t="str">
        <f>'t1'!B7</f>
        <v>0D0077</v>
      </c>
      <c r="C7" s="352">
        <f>'t11'!U9+'t11'!V9</f>
        <v>0</v>
      </c>
      <c r="D7" s="352">
        <f>'t1'!K7+'t1'!L7</f>
        <v>0</v>
      </c>
      <c r="E7" s="352">
        <f>'t3'!M7+'t3'!N7+'t3'!O7+'t3'!P7+'t3'!Q7+'t3'!R7</f>
        <v>0</v>
      </c>
      <c r="F7" s="352">
        <f>'t4'!AC7</f>
        <v>0</v>
      </c>
      <c r="G7" s="350">
        <f>'t4'!D32</f>
        <v>0</v>
      </c>
      <c r="H7" s="352">
        <f>'t5'!S8+'t5'!T8</f>
        <v>0</v>
      </c>
      <c r="I7" s="371" t="str">
        <f aca="true" t="shared" si="2" ref="I7:I31">IF(AND(J7="OK",K7="OK"),"OK","ERRORE")</f>
        <v>OK</v>
      </c>
      <c r="J7" s="371" t="str">
        <f t="shared" si="0"/>
        <v>OK</v>
      </c>
      <c r="K7" s="371" t="str">
        <f t="shared" si="1"/>
        <v>OK</v>
      </c>
      <c r="L7" s="679">
        <f aca="true" t="shared" si="3" ref="L7:L31">IF(K7="KO",$K$5,IF(J7="KO",$J$5,""))</f>
      </c>
    </row>
    <row r="8" spans="1:12" ht="12.75">
      <c r="A8" s="141" t="str">
        <f>'t1'!A8</f>
        <v>DIRIGENTE I FASCIA A TEMPO DETERM.</v>
      </c>
      <c r="B8" s="327" t="str">
        <f>'t1'!B8</f>
        <v>0D0078</v>
      </c>
      <c r="C8" s="352">
        <f>'t11'!U10+'t11'!V10</f>
        <v>0</v>
      </c>
      <c r="D8" s="352">
        <f>'t1'!K8+'t1'!L8</f>
        <v>0</v>
      </c>
      <c r="E8" s="352">
        <f>'t3'!M8+'t3'!N8+'t3'!O8+'t3'!P8+'t3'!Q8+'t3'!R8</f>
        <v>0</v>
      </c>
      <c r="F8" s="352">
        <f>'t4'!AC8</f>
        <v>0</v>
      </c>
      <c r="G8" s="350">
        <f>'t4'!E32</f>
        <v>0</v>
      </c>
      <c r="H8" s="352">
        <f>'t5'!S9+'t5'!T9</f>
        <v>0</v>
      </c>
      <c r="I8" s="371" t="str">
        <f t="shared" si="2"/>
        <v>OK</v>
      </c>
      <c r="J8" s="371" t="str">
        <f t="shared" si="0"/>
        <v>OK</v>
      </c>
      <c r="K8" s="371" t="str">
        <f t="shared" si="1"/>
        <v>OK</v>
      </c>
      <c r="L8" s="679">
        <f t="shared" si="3"/>
      </c>
    </row>
    <row r="9" spans="1:12" ht="12.75">
      <c r="A9" s="141" t="str">
        <f>'t1'!A9</f>
        <v>REFERENDARIO</v>
      </c>
      <c r="B9" s="327" t="str">
        <f>'t1'!B9</f>
        <v>0D0376</v>
      </c>
      <c r="C9" s="352">
        <f>'t11'!U11+'t11'!V11</f>
        <v>0</v>
      </c>
      <c r="D9" s="352">
        <f>'t1'!K9+'t1'!L9</f>
        <v>0</v>
      </c>
      <c r="E9" s="352">
        <f>'t3'!M9+'t3'!N9+'t3'!O9+'t3'!P9+'t3'!Q9+'t3'!R9</f>
        <v>0</v>
      </c>
      <c r="F9" s="352">
        <f>'t4'!AC9</f>
        <v>0</v>
      </c>
      <c r="G9" s="350">
        <f>'t4'!F32</f>
        <v>0</v>
      </c>
      <c r="H9" s="352">
        <f>'t5'!S10+'t5'!T10</f>
        <v>0</v>
      </c>
      <c r="I9" s="371" t="str">
        <f t="shared" si="2"/>
        <v>OK</v>
      </c>
      <c r="J9" s="371" t="str">
        <f t="shared" si="0"/>
        <v>OK</v>
      </c>
      <c r="K9" s="371" t="str">
        <f t="shared" si="1"/>
        <v>OK</v>
      </c>
      <c r="L9" s="679">
        <f t="shared" si="3"/>
      </c>
    </row>
    <row r="10" spans="1:12" ht="12.75">
      <c r="A10" s="141" t="str">
        <f>'t1'!A10</f>
        <v>DIRIGENTE II FASCIA</v>
      </c>
      <c r="B10" s="327" t="str">
        <f>'t1'!B10</f>
        <v>0D0079</v>
      </c>
      <c r="C10" s="352">
        <f>'t11'!U12+'t11'!V12</f>
        <v>0</v>
      </c>
      <c r="D10" s="352">
        <f>'t1'!K10+'t1'!L10</f>
        <v>0</v>
      </c>
      <c r="E10" s="352">
        <f>'t3'!M10+'t3'!N10+'t3'!O10+'t3'!P10+'t3'!Q10+'t3'!R10</f>
        <v>0</v>
      </c>
      <c r="F10" s="352">
        <f>'t4'!AC10</f>
        <v>0</v>
      </c>
      <c r="G10" s="350">
        <f>'t4'!G32</f>
        <v>0</v>
      </c>
      <c r="H10" s="352">
        <f>'t5'!S11+'t5'!T11</f>
        <v>0</v>
      </c>
      <c r="I10" s="371" t="str">
        <f t="shared" si="2"/>
        <v>OK</v>
      </c>
      <c r="J10" s="371" t="str">
        <f t="shared" si="0"/>
        <v>OK</v>
      </c>
      <c r="K10" s="371" t="str">
        <f t="shared" si="1"/>
        <v>OK</v>
      </c>
      <c r="L10" s="679">
        <f t="shared" si="3"/>
      </c>
    </row>
    <row r="11" spans="1:12" ht="12.75">
      <c r="A11" s="141" t="str">
        <f>'t1'!A11</f>
        <v>DIRIGENTE II FASCIA A TEMPO DETERM.</v>
      </c>
      <c r="B11" s="327" t="str">
        <f>'t1'!B11</f>
        <v>0D0080</v>
      </c>
      <c r="C11" s="352">
        <f>'t11'!U13+'t11'!V13</f>
        <v>0</v>
      </c>
      <c r="D11" s="352">
        <f>'t1'!K11+'t1'!L11</f>
        <v>0</v>
      </c>
      <c r="E11" s="352">
        <f>'t3'!M11+'t3'!N11+'t3'!O11+'t3'!P11+'t3'!Q11+'t3'!R11</f>
        <v>0</v>
      </c>
      <c r="F11" s="352">
        <f>'t4'!AC11</f>
        <v>0</v>
      </c>
      <c r="G11" s="350">
        <f>'t4'!H32</f>
        <v>0</v>
      </c>
      <c r="H11" s="352">
        <f>'t5'!S12+'t5'!T12</f>
        <v>0</v>
      </c>
      <c r="I11" s="371" t="str">
        <f t="shared" si="2"/>
        <v>OK</v>
      </c>
      <c r="J11" s="371" t="str">
        <f t="shared" si="0"/>
        <v>OK</v>
      </c>
      <c r="K11" s="371" t="str">
        <f t="shared" si="1"/>
        <v>OK</v>
      </c>
      <c r="L11" s="679">
        <f t="shared" si="3"/>
      </c>
    </row>
    <row r="12" spans="1:12" ht="12.75">
      <c r="A12" s="141" t="str">
        <f>'t1'!A12</f>
        <v>ISPETTORE GENERALE R.E.</v>
      </c>
      <c r="B12" s="327" t="str">
        <f>'t1'!B12</f>
        <v>0E0083</v>
      </c>
      <c r="C12" s="352">
        <f>'t11'!U14+'t11'!V14</f>
        <v>0</v>
      </c>
      <c r="D12" s="352">
        <f>'t1'!K12+'t1'!L12</f>
        <v>0</v>
      </c>
      <c r="E12" s="352">
        <f>'t3'!M12+'t3'!N12+'t3'!O12+'t3'!P12+'t3'!Q12+'t3'!R12</f>
        <v>0</v>
      </c>
      <c r="F12" s="352">
        <f>'t4'!AC12</f>
        <v>0</v>
      </c>
      <c r="G12" s="350">
        <f>'t4'!I32</f>
        <v>0</v>
      </c>
      <c r="H12" s="352">
        <f>'t5'!S13+'t5'!T13</f>
        <v>0</v>
      </c>
      <c r="I12" s="371" t="str">
        <f t="shared" si="2"/>
        <v>OK</v>
      </c>
      <c r="J12" s="371" t="str">
        <f t="shared" si="0"/>
        <v>OK</v>
      </c>
      <c r="K12" s="371" t="str">
        <f t="shared" si="1"/>
        <v>OK</v>
      </c>
      <c r="L12" s="679">
        <f t="shared" si="3"/>
      </c>
    </row>
    <row r="13" spans="1:12" ht="12.75">
      <c r="A13" s="141" t="str">
        <f>'t1'!A13</f>
        <v>DIRETTORE DIVISIONE R.E.</v>
      </c>
      <c r="B13" s="327" t="str">
        <f>'t1'!B13</f>
        <v>0E0076</v>
      </c>
      <c r="C13" s="352">
        <f>'t11'!U15+'t11'!V15</f>
        <v>0</v>
      </c>
      <c r="D13" s="352">
        <f>'t1'!K13+'t1'!L13</f>
        <v>0</v>
      </c>
      <c r="E13" s="352">
        <f>'t3'!M13+'t3'!N13+'t3'!O13+'t3'!P13+'t3'!Q13+'t3'!R13</f>
        <v>0</v>
      </c>
      <c r="F13" s="352">
        <f>'t4'!AC13</f>
        <v>0</v>
      </c>
      <c r="G13" s="350">
        <f>'t4'!J32</f>
        <v>0</v>
      </c>
      <c r="H13" s="352">
        <f>'t5'!S14+'t5'!T14</f>
        <v>0</v>
      </c>
      <c r="I13" s="371" t="str">
        <f t="shared" si="2"/>
        <v>OK</v>
      </c>
      <c r="J13" s="371" t="str">
        <f t="shared" si="0"/>
        <v>OK</v>
      </c>
      <c r="K13" s="371" t="str">
        <f t="shared" si="1"/>
        <v>OK</v>
      </c>
      <c r="L13" s="679">
        <f t="shared" si="3"/>
      </c>
    </row>
    <row r="14" spans="1:12" ht="12.75">
      <c r="A14" s="141" t="str">
        <f>'t1'!A14</f>
        <v>CAT. A - F9</v>
      </c>
      <c r="B14" s="327" t="str">
        <f>'t1'!B14</f>
        <v>0CAF09</v>
      </c>
      <c r="C14" s="352">
        <f>'t11'!U16+'t11'!V16</f>
        <v>0</v>
      </c>
      <c r="D14" s="352">
        <f>'t1'!K14+'t1'!L14</f>
        <v>0</v>
      </c>
      <c r="E14" s="352">
        <f>'t3'!M14+'t3'!N14+'t3'!O14+'t3'!P14+'t3'!Q14+'t3'!R14</f>
        <v>0</v>
      </c>
      <c r="F14" s="352">
        <f>'t4'!AC14</f>
        <v>0</v>
      </c>
      <c r="G14" s="350">
        <f>'t4'!K32</f>
        <v>0</v>
      </c>
      <c r="H14" s="352">
        <f>'t5'!S15+'t5'!T15</f>
        <v>0</v>
      </c>
      <c r="I14" s="371" t="str">
        <f t="shared" si="2"/>
        <v>OK</v>
      </c>
      <c r="J14" s="371" t="str">
        <f t="shared" si="0"/>
        <v>OK</v>
      </c>
      <c r="K14" s="371" t="str">
        <f t="shared" si="1"/>
        <v>OK</v>
      </c>
      <c r="L14" s="679">
        <f t="shared" si="3"/>
      </c>
    </row>
    <row r="15" spans="1:12" ht="12.75">
      <c r="A15" s="141" t="str">
        <f>'t1'!A15</f>
        <v>CAT. A - F8</v>
      </c>
      <c r="B15" s="327" t="str">
        <f>'t1'!B15</f>
        <v>0CAF08</v>
      </c>
      <c r="C15" s="352">
        <f>'t11'!U17+'t11'!V17</f>
        <v>0</v>
      </c>
      <c r="D15" s="352">
        <f>'t1'!K15+'t1'!L15</f>
        <v>0</v>
      </c>
      <c r="E15" s="352">
        <f>'t3'!M15+'t3'!N15+'t3'!O15+'t3'!P15+'t3'!Q15+'t3'!R15</f>
        <v>0</v>
      </c>
      <c r="F15" s="352">
        <f>'t4'!AC15</f>
        <v>0</v>
      </c>
      <c r="G15" s="350">
        <f>'t4'!L32</f>
        <v>0</v>
      </c>
      <c r="H15" s="352">
        <f>'t5'!S16+'t5'!T16</f>
        <v>0</v>
      </c>
      <c r="I15" s="371" t="str">
        <f t="shared" si="2"/>
        <v>OK</v>
      </c>
      <c r="J15" s="371" t="str">
        <f t="shared" si="0"/>
        <v>OK</v>
      </c>
      <c r="K15" s="371" t="str">
        <f t="shared" si="1"/>
        <v>OK</v>
      </c>
      <c r="L15" s="679">
        <f t="shared" si="3"/>
      </c>
    </row>
    <row r="16" spans="1:12" ht="12.75">
      <c r="A16" s="141" t="str">
        <f>'t1'!A16</f>
        <v>CAT. A - F7</v>
      </c>
      <c r="B16" s="327" t="str">
        <f>'t1'!B16</f>
        <v>0CAF07</v>
      </c>
      <c r="C16" s="352">
        <f>'t11'!U18+'t11'!V18</f>
        <v>0</v>
      </c>
      <c r="D16" s="352">
        <f>'t1'!K16+'t1'!L16</f>
        <v>0</v>
      </c>
      <c r="E16" s="352">
        <f>'t3'!M16+'t3'!N16+'t3'!O16+'t3'!P16+'t3'!Q16+'t3'!R16</f>
        <v>0</v>
      </c>
      <c r="F16" s="352">
        <f>'t4'!AC16</f>
        <v>0</v>
      </c>
      <c r="G16" s="350">
        <f>'t4'!M32</f>
        <v>0</v>
      </c>
      <c r="H16" s="352">
        <f>'t5'!S17+'t5'!T17</f>
        <v>0</v>
      </c>
      <c r="I16" s="371" t="str">
        <f t="shared" si="2"/>
        <v>OK</v>
      </c>
      <c r="J16" s="371" t="str">
        <f t="shared" si="0"/>
        <v>OK</v>
      </c>
      <c r="K16" s="371" t="str">
        <f t="shared" si="1"/>
        <v>OK</v>
      </c>
      <c r="L16" s="679">
        <f t="shared" si="3"/>
      </c>
    </row>
    <row r="17" spans="1:12" ht="12.75">
      <c r="A17" s="141" t="str">
        <f>'t1'!A17</f>
        <v>CAT. A - F6</v>
      </c>
      <c r="B17" s="327" t="str">
        <f>'t1'!B17</f>
        <v>0CAF06</v>
      </c>
      <c r="C17" s="352">
        <f>'t11'!U19+'t11'!V19</f>
        <v>0</v>
      </c>
      <c r="D17" s="352">
        <f>'t1'!K17+'t1'!L17</f>
        <v>0</v>
      </c>
      <c r="E17" s="352">
        <f>'t3'!M17+'t3'!N17+'t3'!O17+'t3'!P17+'t3'!Q17+'t3'!R17</f>
        <v>0</v>
      </c>
      <c r="F17" s="352">
        <f>'t4'!AC17</f>
        <v>0</v>
      </c>
      <c r="G17" s="350">
        <f>'t4'!N32</f>
        <v>0</v>
      </c>
      <c r="H17" s="352">
        <f>'t5'!S18+'t5'!T18</f>
        <v>0</v>
      </c>
      <c r="I17" s="371" t="str">
        <f t="shared" si="2"/>
        <v>OK</v>
      </c>
      <c r="J17" s="371" t="str">
        <f t="shared" si="0"/>
        <v>OK</v>
      </c>
      <c r="K17" s="371" t="str">
        <f t="shared" si="1"/>
        <v>OK</v>
      </c>
      <c r="L17" s="679">
        <f t="shared" si="3"/>
      </c>
    </row>
    <row r="18" spans="1:12" ht="12.75">
      <c r="A18" s="141" t="str">
        <f>'t1'!A18</f>
        <v>CAT. A - F5</v>
      </c>
      <c r="B18" s="327" t="str">
        <f>'t1'!B18</f>
        <v>0CAF05</v>
      </c>
      <c r="C18" s="352">
        <f>'t11'!U20+'t11'!V20</f>
        <v>0</v>
      </c>
      <c r="D18" s="352">
        <f>'t1'!K18+'t1'!L18</f>
        <v>0</v>
      </c>
      <c r="E18" s="352">
        <f>'t3'!M18+'t3'!N18+'t3'!O18+'t3'!P18+'t3'!Q18+'t3'!R18</f>
        <v>0</v>
      </c>
      <c r="F18" s="352">
        <f>'t4'!AC18</f>
        <v>0</v>
      </c>
      <c r="G18" s="350">
        <f>'t4'!O32</f>
        <v>0</v>
      </c>
      <c r="H18" s="352">
        <f>'t5'!S19+'t5'!T19</f>
        <v>0</v>
      </c>
      <c r="I18" s="371" t="str">
        <f t="shared" si="2"/>
        <v>OK</v>
      </c>
      <c r="J18" s="371" t="str">
        <f t="shared" si="0"/>
        <v>OK</v>
      </c>
      <c r="K18" s="371" t="str">
        <f t="shared" si="1"/>
        <v>OK</v>
      </c>
      <c r="L18" s="679">
        <f t="shared" si="3"/>
      </c>
    </row>
    <row r="19" spans="1:12" ht="12.75">
      <c r="A19" s="141" t="str">
        <f>'t1'!A19</f>
        <v>CAT. A - F4</v>
      </c>
      <c r="B19" s="327" t="str">
        <f>'t1'!B19</f>
        <v>0CAF04</v>
      </c>
      <c r="C19" s="352">
        <f>'t11'!U21+'t11'!V21</f>
        <v>0</v>
      </c>
      <c r="D19" s="352">
        <f>'t1'!K19+'t1'!L19</f>
        <v>0</v>
      </c>
      <c r="E19" s="352">
        <f>'t3'!M19+'t3'!N19+'t3'!O19+'t3'!P19+'t3'!Q19+'t3'!R19</f>
        <v>0</v>
      </c>
      <c r="F19" s="352">
        <f>'t4'!AC19</f>
        <v>0</v>
      </c>
      <c r="G19" s="350">
        <f>'t4'!P32</f>
        <v>0</v>
      </c>
      <c r="H19" s="352">
        <f>'t5'!S20+'t5'!T20</f>
        <v>0</v>
      </c>
      <c r="I19" s="371" t="str">
        <f t="shared" si="2"/>
        <v>OK</v>
      </c>
      <c r="J19" s="371" t="str">
        <f t="shared" si="0"/>
        <v>OK</v>
      </c>
      <c r="K19" s="371" t="str">
        <f t="shared" si="1"/>
        <v>OK</v>
      </c>
      <c r="L19" s="679">
        <f t="shared" si="3"/>
      </c>
    </row>
    <row r="20" spans="1:12" ht="12.75">
      <c r="A20" s="141" t="str">
        <f>'t1'!A20</f>
        <v>CAT. A - F3</v>
      </c>
      <c r="B20" s="327" t="str">
        <f>'t1'!B20</f>
        <v>0CAF03</v>
      </c>
      <c r="C20" s="352">
        <f>'t11'!U22+'t11'!V22</f>
        <v>0</v>
      </c>
      <c r="D20" s="352">
        <f>'t1'!K20+'t1'!L20</f>
        <v>0</v>
      </c>
      <c r="E20" s="352">
        <f>'t3'!M20+'t3'!N20+'t3'!O20+'t3'!P20+'t3'!Q20+'t3'!R20</f>
        <v>0</v>
      </c>
      <c r="F20" s="352">
        <f>'t4'!AC20</f>
        <v>0</v>
      </c>
      <c r="G20" s="350">
        <f>'t4'!Q32</f>
        <v>0</v>
      </c>
      <c r="H20" s="352">
        <f>'t5'!S21+'t5'!T21</f>
        <v>0</v>
      </c>
      <c r="I20" s="371" t="str">
        <f t="shared" si="2"/>
        <v>OK</v>
      </c>
      <c r="J20" s="371" t="str">
        <f t="shared" si="0"/>
        <v>OK</v>
      </c>
      <c r="K20" s="371" t="str">
        <f t="shared" si="1"/>
        <v>OK</v>
      </c>
      <c r="L20" s="679">
        <f t="shared" si="3"/>
      </c>
    </row>
    <row r="21" spans="1:12" ht="12.75">
      <c r="A21" s="141" t="str">
        <f>'t1'!A21</f>
        <v>CAT. A - F2</v>
      </c>
      <c r="B21" s="327" t="str">
        <f>'t1'!B21</f>
        <v>0CAF02</v>
      </c>
      <c r="C21" s="352">
        <f>'t11'!U23+'t11'!V23</f>
        <v>0</v>
      </c>
      <c r="D21" s="352">
        <f>'t1'!K21+'t1'!L21</f>
        <v>0</v>
      </c>
      <c r="E21" s="352">
        <f>'t3'!M21+'t3'!N21+'t3'!O21+'t3'!P21+'t3'!Q21+'t3'!R21</f>
        <v>0</v>
      </c>
      <c r="F21" s="352">
        <f>'t4'!AC21</f>
        <v>0</v>
      </c>
      <c r="G21" s="350">
        <f>'t4'!R32</f>
        <v>0</v>
      </c>
      <c r="H21" s="352">
        <f>'t5'!S22+'t5'!T22</f>
        <v>0</v>
      </c>
      <c r="I21" s="371" t="str">
        <f t="shared" si="2"/>
        <v>OK</v>
      </c>
      <c r="J21" s="371" t="str">
        <f t="shared" si="0"/>
        <v>OK</v>
      </c>
      <c r="K21" s="371" t="str">
        <f t="shared" si="1"/>
        <v>OK</v>
      </c>
      <c r="L21" s="679">
        <f t="shared" si="3"/>
      </c>
    </row>
    <row r="22" spans="1:12" ht="12.75">
      <c r="A22" s="141" t="str">
        <f>'t1'!A22</f>
        <v>CAT. A - F1</v>
      </c>
      <c r="B22" s="327" t="str">
        <f>'t1'!B22</f>
        <v>0CAF01</v>
      </c>
      <c r="C22" s="352">
        <f>'t11'!U24+'t11'!V24</f>
        <v>0</v>
      </c>
      <c r="D22" s="352">
        <f>'t1'!K22+'t1'!L22</f>
        <v>0</v>
      </c>
      <c r="E22" s="352">
        <f>'t3'!M22+'t3'!N22+'t3'!O22+'t3'!P22+'t3'!Q22+'t3'!R22</f>
        <v>0</v>
      </c>
      <c r="F22" s="352">
        <f>'t4'!AC22</f>
        <v>0</v>
      </c>
      <c r="G22" s="350">
        <f>'t4'!S32</f>
        <v>0</v>
      </c>
      <c r="H22" s="352">
        <f>'t5'!S23+'t5'!T23</f>
        <v>0</v>
      </c>
      <c r="I22" s="371" t="str">
        <f t="shared" si="2"/>
        <v>OK</v>
      </c>
      <c r="J22" s="371" t="str">
        <f t="shared" si="0"/>
        <v>OK</v>
      </c>
      <c r="K22" s="371" t="str">
        <f t="shared" si="1"/>
        <v>OK</v>
      </c>
      <c r="L22" s="679">
        <f t="shared" si="3"/>
      </c>
    </row>
    <row r="23" spans="1:12" ht="12.75">
      <c r="A23" s="141" t="str">
        <f>'t1'!A23</f>
        <v>CAT. B - F9</v>
      </c>
      <c r="B23" s="327" t="str">
        <f>'t1'!B23</f>
        <v>0CBF09</v>
      </c>
      <c r="C23" s="352">
        <f>'t11'!U25+'t11'!V25</f>
        <v>0</v>
      </c>
      <c r="D23" s="352">
        <f>'t1'!K23+'t1'!L23</f>
        <v>0</v>
      </c>
      <c r="E23" s="352">
        <f>'t3'!M23+'t3'!N23+'t3'!O23+'t3'!P23+'t3'!Q23+'t3'!R23</f>
        <v>0</v>
      </c>
      <c r="F23" s="352">
        <f>'t4'!AC23</f>
        <v>0</v>
      </c>
      <c r="G23" s="350">
        <f>'t4'!T32</f>
        <v>0</v>
      </c>
      <c r="H23" s="352">
        <f>'t5'!S24+'t5'!T24</f>
        <v>0</v>
      </c>
      <c r="I23" s="371" t="str">
        <f t="shared" si="2"/>
        <v>OK</v>
      </c>
      <c r="J23" s="371" t="str">
        <f t="shared" si="0"/>
        <v>OK</v>
      </c>
      <c r="K23" s="371" t="str">
        <f t="shared" si="1"/>
        <v>OK</v>
      </c>
      <c r="L23" s="679">
        <f t="shared" si="3"/>
      </c>
    </row>
    <row r="24" spans="1:12" ht="12.75">
      <c r="A24" s="141" t="str">
        <f>'t1'!A24</f>
        <v>CAT. B - F8</v>
      </c>
      <c r="B24" s="327" t="str">
        <f>'t1'!B24</f>
        <v>0CBF08</v>
      </c>
      <c r="C24" s="352">
        <f>'t11'!U26+'t11'!V26</f>
        <v>0</v>
      </c>
      <c r="D24" s="352">
        <f>'t1'!K24+'t1'!L24</f>
        <v>0</v>
      </c>
      <c r="E24" s="352">
        <f>'t3'!M24+'t3'!N24+'t3'!O24+'t3'!P24+'t3'!Q24+'t3'!R24</f>
        <v>0</v>
      </c>
      <c r="F24" s="352">
        <f>'t4'!AC24</f>
        <v>0</v>
      </c>
      <c r="G24" s="350">
        <f>'t4'!U32</f>
        <v>0</v>
      </c>
      <c r="H24" s="352">
        <f>'t5'!S25+'t5'!T25</f>
        <v>0</v>
      </c>
      <c r="I24" s="371" t="str">
        <f t="shared" si="2"/>
        <v>OK</v>
      </c>
      <c r="J24" s="371" t="str">
        <f t="shared" si="0"/>
        <v>OK</v>
      </c>
      <c r="K24" s="371" t="str">
        <f t="shared" si="1"/>
        <v>OK</v>
      </c>
      <c r="L24" s="679">
        <f t="shared" si="3"/>
      </c>
    </row>
    <row r="25" spans="1:12" ht="12.75">
      <c r="A25" s="141" t="str">
        <f>'t1'!A25</f>
        <v>CAT. B - F7</v>
      </c>
      <c r="B25" s="327" t="str">
        <f>'t1'!B25</f>
        <v>0CBF07</v>
      </c>
      <c r="C25" s="352">
        <f>'t11'!U27+'t11'!V27</f>
        <v>0</v>
      </c>
      <c r="D25" s="352">
        <f>'t1'!K25+'t1'!L25</f>
        <v>0</v>
      </c>
      <c r="E25" s="352">
        <f>'t3'!M25+'t3'!N25+'t3'!O25+'t3'!P25+'t3'!Q25+'t3'!R25</f>
        <v>0</v>
      </c>
      <c r="F25" s="352">
        <f>'t4'!AC25</f>
        <v>0</v>
      </c>
      <c r="G25" s="350">
        <f>'t4'!V32</f>
        <v>0</v>
      </c>
      <c r="H25" s="352">
        <f>'t5'!S26+'t5'!T26</f>
        <v>0</v>
      </c>
      <c r="I25" s="371" t="str">
        <f t="shared" si="2"/>
        <v>OK</v>
      </c>
      <c r="J25" s="371" t="str">
        <f t="shared" si="0"/>
        <v>OK</v>
      </c>
      <c r="K25" s="371" t="str">
        <f t="shared" si="1"/>
        <v>OK</v>
      </c>
      <c r="L25" s="679">
        <f t="shared" si="3"/>
      </c>
    </row>
    <row r="26" spans="1:12" ht="12.75">
      <c r="A26" s="141" t="str">
        <f>'t1'!A26</f>
        <v>CAT. B - F6</v>
      </c>
      <c r="B26" s="327" t="str">
        <f>'t1'!B26</f>
        <v>0CBF06</v>
      </c>
      <c r="C26" s="352">
        <f>'t11'!U28+'t11'!V28</f>
        <v>0</v>
      </c>
      <c r="D26" s="352">
        <f>'t1'!K26+'t1'!L26</f>
        <v>0</v>
      </c>
      <c r="E26" s="352">
        <f>'t3'!M26+'t3'!N26+'t3'!O26+'t3'!P26+'t3'!Q26+'t3'!R26</f>
        <v>0</v>
      </c>
      <c r="F26" s="352">
        <f>'t4'!AC26</f>
        <v>0</v>
      </c>
      <c r="G26" s="350">
        <f>'t4'!W32</f>
        <v>0</v>
      </c>
      <c r="H26" s="352">
        <f>'t5'!S27+'t5'!T27</f>
        <v>0</v>
      </c>
      <c r="I26" s="371" t="str">
        <f t="shared" si="2"/>
        <v>OK</v>
      </c>
      <c r="J26" s="371" t="str">
        <f t="shared" si="0"/>
        <v>OK</v>
      </c>
      <c r="K26" s="371" t="str">
        <f t="shared" si="1"/>
        <v>OK</v>
      </c>
      <c r="L26" s="679">
        <f t="shared" si="3"/>
      </c>
    </row>
    <row r="27" spans="1:12" ht="12.75">
      <c r="A27" s="141" t="str">
        <f>'t1'!A27</f>
        <v>CAT. B - F5</v>
      </c>
      <c r="B27" s="327" t="str">
        <f>'t1'!B27</f>
        <v>0CBF05</v>
      </c>
      <c r="C27" s="352">
        <f>'t11'!U29+'t11'!V29</f>
        <v>0</v>
      </c>
      <c r="D27" s="352">
        <f>'t1'!K27+'t1'!L27</f>
        <v>0</v>
      </c>
      <c r="E27" s="352">
        <f>'t3'!M27+'t3'!N27+'t3'!O27+'t3'!P27+'t3'!Q27+'t3'!R27</f>
        <v>0</v>
      </c>
      <c r="F27" s="352">
        <f>'t4'!AC27</f>
        <v>0</v>
      </c>
      <c r="G27" s="350">
        <f>'t4'!X32</f>
        <v>0</v>
      </c>
      <c r="H27" s="352">
        <f>'t5'!S28+'t5'!T28</f>
        <v>0</v>
      </c>
      <c r="I27" s="371" t="str">
        <f t="shared" si="2"/>
        <v>OK</v>
      </c>
      <c r="J27" s="371" t="str">
        <f t="shared" si="0"/>
        <v>OK</v>
      </c>
      <c r="K27" s="371" t="str">
        <f t="shared" si="1"/>
        <v>OK</v>
      </c>
      <c r="L27" s="679">
        <f t="shared" si="3"/>
      </c>
    </row>
    <row r="28" spans="1:12" ht="12.75">
      <c r="A28" s="141" t="str">
        <f>'t1'!A28</f>
        <v>CAT. B - F4</v>
      </c>
      <c r="B28" s="327" t="str">
        <f>'t1'!B28</f>
        <v>0CBF04</v>
      </c>
      <c r="C28" s="352">
        <f>'t11'!U30+'t11'!V30</f>
        <v>0</v>
      </c>
      <c r="D28" s="352">
        <f>'t1'!K28+'t1'!L28</f>
        <v>0</v>
      </c>
      <c r="E28" s="352">
        <f>'t3'!M28+'t3'!N28+'t3'!O28+'t3'!P28+'t3'!Q28+'t3'!R28</f>
        <v>0</v>
      </c>
      <c r="F28" s="352">
        <f>'t4'!AC28</f>
        <v>0</v>
      </c>
      <c r="G28" s="350">
        <f>'t4'!Y32</f>
        <v>0</v>
      </c>
      <c r="H28" s="352">
        <f>'t5'!S29+'t5'!T29</f>
        <v>0</v>
      </c>
      <c r="I28" s="371" t="str">
        <f t="shared" si="2"/>
        <v>OK</v>
      </c>
      <c r="J28" s="371" t="str">
        <f t="shared" si="0"/>
        <v>OK</v>
      </c>
      <c r="K28" s="371" t="str">
        <f t="shared" si="1"/>
        <v>OK</v>
      </c>
      <c r="L28" s="679">
        <f t="shared" si="3"/>
      </c>
    </row>
    <row r="29" spans="1:12" ht="12.75">
      <c r="A29" s="141" t="str">
        <f>'t1'!A29</f>
        <v>CAT. B - F3</v>
      </c>
      <c r="B29" s="327" t="str">
        <f>'t1'!B29</f>
        <v>0CBF03</v>
      </c>
      <c r="C29" s="352">
        <f>'t11'!U31+'t11'!V31</f>
        <v>0</v>
      </c>
      <c r="D29" s="352">
        <f>'t1'!K29+'t1'!L29</f>
        <v>0</v>
      </c>
      <c r="E29" s="352">
        <f>'t3'!M29+'t3'!N29+'t3'!O29+'t3'!P29+'t3'!Q29+'t3'!R29</f>
        <v>0</v>
      </c>
      <c r="F29" s="352">
        <f>'t4'!AC29</f>
        <v>0</v>
      </c>
      <c r="G29" s="350">
        <f>'t4'!Z32</f>
        <v>0</v>
      </c>
      <c r="H29" s="352">
        <f>'t5'!S30+'t5'!T30</f>
        <v>0</v>
      </c>
      <c r="I29" s="371" t="str">
        <f t="shared" si="2"/>
        <v>OK</v>
      </c>
      <c r="J29" s="371" t="str">
        <f t="shared" si="0"/>
        <v>OK</v>
      </c>
      <c r="K29" s="371" t="str">
        <f t="shared" si="1"/>
        <v>OK</v>
      </c>
      <c r="L29" s="679">
        <f t="shared" si="3"/>
      </c>
    </row>
    <row r="30" spans="1:12" ht="12.75">
      <c r="A30" s="141" t="str">
        <f>'t1'!A30</f>
        <v>CAT. B - F2</v>
      </c>
      <c r="B30" s="327" t="str">
        <f>'t1'!B30</f>
        <v>0CBF02</v>
      </c>
      <c r="C30" s="352">
        <f>'t11'!U32+'t11'!V32</f>
        <v>0</v>
      </c>
      <c r="D30" s="352">
        <f>'t1'!K30+'t1'!L30</f>
        <v>0</v>
      </c>
      <c r="E30" s="352">
        <f>'t3'!M30+'t3'!N30+'t3'!O30+'t3'!P30+'t3'!Q30+'t3'!R30</f>
        <v>0</v>
      </c>
      <c r="F30" s="352">
        <f>'t4'!AC30</f>
        <v>0</v>
      </c>
      <c r="G30" s="350">
        <f>'t4'!AA32</f>
        <v>0</v>
      </c>
      <c r="H30" s="352">
        <f>'t5'!S31+'t5'!T31</f>
        <v>0</v>
      </c>
      <c r="I30" s="371" t="str">
        <f t="shared" si="2"/>
        <v>OK</v>
      </c>
      <c r="J30" s="371" t="str">
        <f t="shared" si="0"/>
        <v>OK</v>
      </c>
      <c r="K30" s="371" t="str">
        <f t="shared" si="1"/>
        <v>OK</v>
      </c>
      <c r="L30" s="679">
        <f t="shared" si="3"/>
      </c>
    </row>
    <row r="31" spans="1:12" ht="12.75">
      <c r="A31" s="141" t="str">
        <f>'t1'!A31</f>
        <v>CAT. B - F1</v>
      </c>
      <c r="B31" s="327" t="str">
        <f>'t1'!B31</f>
        <v>0CBF01</v>
      </c>
      <c r="C31" s="352">
        <f>'t11'!U33+'t11'!V33</f>
        <v>0</v>
      </c>
      <c r="D31" s="352">
        <f>'t1'!K31+'t1'!L31</f>
        <v>0</v>
      </c>
      <c r="E31" s="352">
        <f>'t3'!M31+'t3'!N31+'t3'!O31+'t3'!P31+'t3'!Q31+'t3'!R31</f>
        <v>0</v>
      </c>
      <c r="F31" s="352">
        <f>'t4'!AC31</f>
        <v>0</v>
      </c>
      <c r="G31" s="350">
        <f>'t4'!AB32</f>
        <v>0</v>
      </c>
      <c r="H31" s="352">
        <f>'t5'!S32+'t5'!T32</f>
        <v>0</v>
      </c>
      <c r="I31" s="371" t="str">
        <f t="shared" si="2"/>
        <v>OK</v>
      </c>
      <c r="J31" s="371" t="str">
        <f t="shared" si="0"/>
        <v>OK</v>
      </c>
      <c r="K31" s="371" t="str">
        <f t="shared" si="1"/>
        <v>OK</v>
      </c>
      <c r="L31" s="679">
        <f t="shared" si="3"/>
      </c>
    </row>
  </sheetData>
  <sheetProtection formatColumns="0" selectLockedCells="1" selectUnlockedCells="1"/>
  <mergeCells count="2">
    <mergeCell ref="D2:K2"/>
    <mergeCell ref="A1:I1"/>
  </mergeCells>
  <conditionalFormatting sqref="I6:I31">
    <cfRule type="notContainsText" priority="1" dxfId="38"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36.xml><?xml version="1.0" encoding="utf-8"?>
<worksheet xmlns="http://schemas.openxmlformats.org/spreadsheetml/2006/main" xmlns:r="http://schemas.openxmlformats.org/officeDocument/2006/relationships">
  <sheetPr codeName="Foglio33"/>
  <dimension ref="A1:M3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 sqref="C2"/>
    </sheetView>
  </sheetViews>
  <sheetFormatPr defaultColWidth="9.33203125" defaultRowHeight="10.5"/>
  <cols>
    <col min="1" max="1" width="38.83203125" style="5" customWidth="1"/>
    <col min="2" max="2" width="10" style="7" customWidth="1"/>
    <col min="3" max="4" width="17.83203125" style="7" customWidth="1"/>
    <col min="5" max="5" width="16.33203125" style="7" customWidth="1"/>
    <col min="6" max="6" width="15.83203125" style="112" customWidth="1"/>
    <col min="7" max="7" width="18.33203125" style="112" customWidth="1"/>
    <col min="8" max="8" width="16.33203125" style="7" customWidth="1"/>
    <col min="9" max="9" width="15.83203125" style="112" customWidth="1"/>
    <col min="10" max="10" width="18.33203125" style="7" customWidth="1"/>
  </cols>
  <sheetData>
    <row r="1" spans="1:13" s="5" customFormat="1" ht="43.5" customHeight="1">
      <c r="A1" s="1328" t="str">
        <f>'t1'!A1</f>
        <v>PRESIDENZA DEL CONSIGLIO DEI MINISTRI - anno 2019</v>
      </c>
      <c r="B1" s="1328"/>
      <c r="C1" s="1328"/>
      <c r="D1" s="1328"/>
      <c r="E1" s="1328"/>
      <c r="F1" s="1328"/>
      <c r="G1" s="1328"/>
      <c r="H1" s="1328"/>
      <c r="I1" s="1328"/>
      <c r="J1" s="1328"/>
      <c r="K1" s="3"/>
      <c r="M1"/>
    </row>
    <row r="2" spans="4:13" s="5" customFormat="1" ht="12.75" customHeight="1">
      <c r="D2" s="1418"/>
      <c r="E2" s="1418"/>
      <c r="F2" s="1418"/>
      <c r="G2" s="1418"/>
      <c r="H2" s="1418"/>
      <c r="I2" s="1418"/>
      <c r="J2" s="1418"/>
      <c r="K2" s="3"/>
      <c r="M2"/>
    </row>
    <row r="3" spans="1:3" s="5" customFormat="1" ht="21" customHeight="1">
      <c r="A3" s="199" t="s">
        <v>414</v>
      </c>
      <c r="B3" s="7"/>
      <c r="C3" s="7"/>
    </row>
    <row r="4" spans="1:10" ht="33.75">
      <c r="A4" s="185" t="s">
        <v>237</v>
      </c>
      <c r="B4" s="187" t="s">
        <v>199</v>
      </c>
      <c r="C4" s="635" t="s">
        <v>295</v>
      </c>
      <c r="D4" s="186" t="s">
        <v>302</v>
      </c>
      <c r="E4" s="635" t="s">
        <v>407</v>
      </c>
      <c r="F4" s="635" t="s">
        <v>413</v>
      </c>
      <c r="G4" s="186" t="s">
        <v>356</v>
      </c>
      <c r="H4" s="635" t="s">
        <v>408</v>
      </c>
      <c r="I4" s="635" t="s">
        <v>413</v>
      </c>
      <c r="J4" s="635" t="s">
        <v>409</v>
      </c>
    </row>
    <row r="5" spans="1:10" s="203" customFormat="1" ht="10.5">
      <c r="A5" s="184"/>
      <c r="B5" s="197"/>
      <c r="C5" s="197" t="s">
        <v>201</v>
      </c>
      <c r="D5" s="201" t="s">
        <v>202</v>
      </c>
      <c r="E5" s="201" t="s">
        <v>405</v>
      </c>
      <c r="F5" s="201" t="s">
        <v>411</v>
      </c>
      <c r="G5" s="201" t="s">
        <v>205</v>
      </c>
      <c r="H5" s="201" t="s">
        <v>406</v>
      </c>
      <c r="I5" s="201" t="s">
        <v>412</v>
      </c>
      <c r="J5" s="201"/>
    </row>
    <row r="6" spans="1:10" ht="12.75">
      <c r="A6" s="141" t="str">
        <f>'t1'!A6</f>
        <v>CONSIGLIERE</v>
      </c>
      <c r="B6" s="327" t="str">
        <f>'t1'!B6</f>
        <v>0D0CON</v>
      </c>
      <c r="C6" s="352">
        <f>'t13'!U6</f>
        <v>0</v>
      </c>
      <c r="D6" s="352">
        <f>'t13'!Q6</f>
        <v>0</v>
      </c>
      <c r="E6" s="354" t="str">
        <f>IF($C6=0," ",IF(D6=0," ",D6/$C6))</f>
        <v> </v>
      </c>
      <c r="F6" s="332" t="str">
        <f>IF($C6=0," ",IF(D6=0," ",IF(E6&gt;0.2,"ERRORE","OK")))</f>
        <v> </v>
      </c>
      <c r="G6" s="352">
        <f>'t13'!R6</f>
        <v>0</v>
      </c>
      <c r="H6" s="354" t="str">
        <f>IF($C6=0," ",IF(G6=0," ",G6/$C6))</f>
        <v> </v>
      </c>
      <c r="I6" s="332" t="str">
        <f>IF($C6=0," ",IF(G6=0," ",IF(H6&gt;0.2,"ERRORE","OK")))</f>
        <v> </v>
      </c>
      <c r="J6" s="371" t="str">
        <f>IF(OR(F6="ERRORE",I6="ERRORE"),"ERRORE","OK")</f>
        <v>OK</v>
      </c>
    </row>
    <row r="7" spans="1:10" ht="12.75">
      <c r="A7" s="141" t="str">
        <f>'t1'!A7</f>
        <v>DIRIGENTE I FASCIA</v>
      </c>
      <c r="B7" s="327" t="str">
        <f>'t1'!B7</f>
        <v>0D0077</v>
      </c>
      <c r="C7" s="352">
        <f>'t13'!U7</f>
        <v>0</v>
      </c>
      <c r="D7" s="352">
        <f>'t13'!Q7</f>
        <v>0</v>
      </c>
      <c r="E7" s="354" t="str">
        <f aca="true" t="shared" si="0" ref="E7:E31">IF($C7=0," ",IF(D7=0," ",D7/$C7))</f>
        <v> </v>
      </c>
      <c r="F7" s="332" t="str">
        <f aca="true" t="shared" si="1" ref="F7:F31">IF($C7=0," ",IF(D7=0," ",IF(E7&gt;0.2,"ERRORE","OK")))</f>
        <v> </v>
      </c>
      <c r="G7" s="352">
        <f>'t13'!R7</f>
        <v>0</v>
      </c>
      <c r="H7" s="354" t="str">
        <f aca="true" t="shared" si="2" ref="H7:H31">IF($C7=0," ",IF(G7=0," ",G7/$C7))</f>
        <v> </v>
      </c>
      <c r="I7" s="332" t="str">
        <f aca="true" t="shared" si="3" ref="I7:I31">IF($C7=0," ",IF(G7=0," ",IF(H7&gt;0.2,"ERRORE","OK")))</f>
        <v> </v>
      </c>
      <c r="J7" s="371" t="str">
        <f aca="true" t="shared" si="4" ref="J7:J31">IF(OR(F7="ERRORE",I7="ERRORE"),"ERRORE","OK")</f>
        <v>OK</v>
      </c>
    </row>
    <row r="8" spans="1:10" ht="12.75">
      <c r="A8" s="141" t="str">
        <f>'t1'!A8</f>
        <v>DIRIGENTE I FASCIA A TEMPO DETERM.</v>
      </c>
      <c r="B8" s="327" t="str">
        <f>'t1'!B8</f>
        <v>0D0078</v>
      </c>
      <c r="C8" s="352">
        <f>'t13'!U8</f>
        <v>0</v>
      </c>
      <c r="D8" s="352">
        <f>'t13'!Q8</f>
        <v>0</v>
      </c>
      <c r="E8" s="354" t="str">
        <f t="shared" si="0"/>
        <v> </v>
      </c>
      <c r="F8" s="332" t="str">
        <f t="shared" si="1"/>
        <v> </v>
      </c>
      <c r="G8" s="352">
        <f>'t13'!R8</f>
        <v>0</v>
      </c>
      <c r="H8" s="354" t="str">
        <f t="shared" si="2"/>
        <v> </v>
      </c>
      <c r="I8" s="332" t="str">
        <f t="shared" si="3"/>
        <v> </v>
      </c>
      <c r="J8" s="371" t="str">
        <f t="shared" si="4"/>
        <v>OK</v>
      </c>
    </row>
    <row r="9" spans="1:10" ht="12.75">
      <c r="A9" s="141" t="str">
        <f>'t1'!A9</f>
        <v>REFERENDARIO</v>
      </c>
      <c r="B9" s="327" t="str">
        <f>'t1'!B9</f>
        <v>0D0376</v>
      </c>
      <c r="C9" s="352">
        <f>'t13'!U9</f>
        <v>0</v>
      </c>
      <c r="D9" s="352">
        <f>'t13'!Q9</f>
        <v>0</v>
      </c>
      <c r="E9" s="354" t="str">
        <f t="shared" si="0"/>
        <v> </v>
      </c>
      <c r="F9" s="332" t="str">
        <f t="shared" si="1"/>
        <v> </v>
      </c>
      <c r="G9" s="352">
        <f>'t13'!R9</f>
        <v>0</v>
      </c>
      <c r="H9" s="354" t="str">
        <f t="shared" si="2"/>
        <v> </v>
      </c>
      <c r="I9" s="332" t="str">
        <f t="shared" si="3"/>
        <v> </v>
      </c>
      <c r="J9" s="371" t="str">
        <f t="shared" si="4"/>
        <v>OK</v>
      </c>
    </row>
    <row r="10" spans="1:10" ht="12.75">
      <c r="A10" s="141" t="str">
        <f>'t1'!A10</f>
        <v>DIRIGENTE II FASCIA</v>
      </c>
      <c r="B10" s="327" t="str">
        <f>'t1'!B10</f>
        <v>0D0079</v>
      </c>
      <c r="C10" s="352">
        <f>'t13'!U10</f>
        <v>0</v>
      </c>
      <c r="D10" s="352">
        <f>'t13'!Q10</f>
        <v>0</v>
      </c>
      <c r="E10" s="354" t="str">
        <f t="shared" si="0"/>
        <v> </v>
      </c>
      <c r="F10" s="332" t="str">
        <f t="shared" si="1"/>
        <v> </v>
      </c>
      <c r="G10" s="352">
        <f>'t13'!R10</f>
        <v>0</v>
      </c>
      <c r="H10" s="354" t="str">
        <f t="shared" si="2"/>
        <v> </v>
      </c>
      <c r="I10" s="332" t="str">
        <f t="shared" si="3"/>
        <v> </v>
      </c>
      <c r="J10" s="371" t="str">
        <f t="shared" si="4"/>
        <v>OK</v>
      </c>
    </row>
    <row r="11" spans="1:10" ht="12.75">
      <c r="A11" s="141" t="str">
        <f>'t1'!A11</f>
        <v>DIRIGENTE II FASCIA A TEMPO DETERM.</v>
      </c>
      <c r="B11" s="327" t="str">
        <f>'t1'!B11</f>
        <v>0D0080</v>
      </c>
      <c r="C11" s="352">
        <f>'t13'!U11</f>
        <v>0</v>
      </c>
      <c r="D11" s="352">
        <f>'t13'!Q11</f>
        <v>0</v>
      </c>
      <c r="E11" s="354" t="str">
        <f t="shared" si="0"/>
        <v> </v>
      </c>
      <c r="F11" s="332" t="str">
        <f t="shared" si="1"/>
        <v> </v>
      </c>
      <c r="G11" s="352">
        <f>'t13'!R11</f>
        <v>0</v>
      </c>
      <c r="H11" s="354" t="str">
        <f t="shared" si="2"/>
        <v> </v>
      </c>
      <c r="I11" s="332" t="str">
        <f t="shared" si="3"/>
        <v> </v>
      </c>
      <c r="J11" s="371" t="str">
        <f t="shared" si="4"/>
        <v>OK</v>
      </c>
    </row>
    <row r="12" spans="1:10" ht="12.75">
      <c r="A12" s="141" t="str">
        <f>'t1'!A12</f>
        <v>ISPETTORE GENERALE R.E.</v>
      </c>
      <c r="B12" s="327" t="str">
        <f>'t1'!B12</f>
        <v>0E0083</v>
      </c>
      <c r="C12" s="352">
        <f>'t13'!U12</f>
        <v>0</v>
      </c>
      <c r="D12" s="352">
        <f>'t13'!Q12</f>
        <v>0</v>
      </c>
      <c r="E12" s="354" t="str">
        <f t="shared" si="0"/>
        <v> </v>
      </c>
      <c r="F12" s="332" t="str">
        <f t="shared" si="1"/>
        <v> </v>
      </c>
      <c r="G12" s="352">
        <f>'t13'!R12</f>
        <v>0</v>
      </c>
      <c r="H12" s="354" t="str">
        <f t="shared" si="2"/>
        <v> </v>
      </c>
      <c r="I12" s="332" t="str">
        <f t="shared" si="3"/>
        <v> </v>
      </c>
      <c r="J12" s="371" t="str">
        <f t="shared" si="4"/>
        <v>OK</v>
      </c>
    </row>
    <row r="13" spans="1:10" ht="12.75">
      <c r="A13" s="141" t="str">
        <f>'t1'!A13</f>
        <v>DIRETTORE DIVISIONE R.E.</v>
      </c>
      <c r="B13" s="327" t="str">
        <f>'t1'!B13</f>
        <v>0E0076</v>
      </c>
      <c r="C13" s="352">
        <f>'t13'!U13</f>
        <v>0</v>
      </c>
      <c r="D13" s="352">
        <f>'t13'!Q13</f>
        <v>0</v>
      </c>
      <c r="E13" s="354" t="str">
        <f t="shared" si="0"/>
        <v> </v>
      </c>
      <c r="F13" s="332" t="str">
        <f t="shared" si="1"/>
        <v> </v>
      </c>
      <c r="G13" s="352">
        <f>'t13'!R13</f>
        <v>0</v>
      </c>
      <c r="H13" s="354" t="str">
        <f t="shared" si="2"/>
        <v> </v>
      </c>
      <c r="I13" s="332" t="str">
        <f t="shared" si="3"/>
        <v> </v>
      </c>
      <c r="J13" s="371" t="str">
        <f t="shared" si="4"/>
        <v>OK</v>
      </c>
    </row>
    <row r="14" spans="1:10" ht="12.75">
      <c r="A14" s="141" t="str">
        <f>'t1'!A14</f>
        <v>CAT. A - F9</v>
      </c>
      <c r="B14" s="327" t="str">
        <f>'t1'!B14</f>
        <v>0CAF09</v>
      </c>
      <c r="C14" s="352">
        <f>'t13'!U14</f>
        <v>0</v>
      </c>
      <c r="D14" s="352">
        <f>'t13'!Q14</f>
        <v>0</v>
      </c>
      <c r="E14" s="354" t="str">
        <f t="shared" si="0"/>
        <v> </v>
      </c>
      <c r="F14" s="332" t="str">
        <f t="shared" si="1"/>
        <v> </v>
      </c>
      <c r="G14" s="352">
        <f>'t13'!R14</f>
        <v>0</v>
      </c>
      <c r="H14" s="354" t="str">
        <f t="shared" si="2"/>
        <v> </v>
      </c>
      <c r="I14" s="332" t="str">
        <f t="shared" si="3"/>
        <v> </v>
      </c>
      <c r="J14" s="371" t="str">
        <f t="shared" si="4"/>
        <v>OK</v>
      </c>
    </row>
    <row r="15" spans="1:10" ht="12.75">
      <c r="A15" s="141" t="str">
        <f>'t1'!A15</f>
        <v>CAT. A - F8</v>
      </c>
      <c r="B15" s="327" t="str">
        <f>'t1'!B15</f>
        <v>0CAF08</v>
      </c>
      <c r="C15" s="352">
        <f>'t13'!U15</f>
        <v>0</v>
      </c>
      <c r="D15" s="352">
        <f>'t13'!Q15</f>
        <v>0</v>
      </c>
      <c r="E15" s="354" t="str">
        <f t="shared" si="0"/>
        <v> </v>
      </c>
      <c r="F15" s="332" t="str">
        <f t="shared" si="1"/>
        <v> </v>
      </c>
      <c r="G15" s="352">
        <f>'t13'!R15</f>
        <v>0</v>
      </c>
      <c r="H15" s="354" t="str">
        <f t="shared" si="2"/>
        <v> </v>
      </c>
      <c r="I15" s="332" t="str">
        <f t="shared" si="3"/>
        <v> </v>
      </c>
      <c r="J15" s="371" t="str">
        <f t="shared" si="4"/>
        <v>OK</v>
      </c>
    </row>
    <row r="16" spans="1:10" ht="12.75">
      <c r="A16" s="141" t="str">
        <f>'t1'!A16</f>
        <v>CAT. A - F7</v>
      </c>
      <c r="B16" s="327" t="str">
        <f>'t1'!B16</f>
        <v>0CAF07</v>
      </c>
      <c r="C16" s="352">
        <f>'t13'!U16</f>
        <v>0</v>
      </c>
      <c r="D16" s="352">
        <f>'t13'!Q16</f>
        <v>0</v>
      </c>
      <c r="E16" s="354" t="str">
        <f t="shared" si="0"/>
        <v> </v>
      </c>
      <c r="F16" s="332" t="str">
        <f t="shared" si="1"/>
        <v> </v>
      </c>
      <c r="G16" s="352">
        <f>'t13'!R16</f>
        <v>0</v>
      </c>
      <c r="H16" s="354" t="str">
        <f t="shared" si="2"/>
        <v> </v>
      </c>
      <c r="I16" s="332" t="str">
        <f t="shared" si="3"/>
        <v> </v>
      </c>
      <c r="J16" s="371" t="str">
        <f t="shared" si="4"/>
        <v>OK</v>
      </c>
    </row>
    <row r="17" spans="1:10" ht="12.75">
      <c r="A17" s="141" t="str">
        <f>'t1'!A17</f>
        <v>CAT. A - F6</v>
      </c>
      <c r="B17" s="327" t="str">
        <f>'t1'!B17</f>
        <v>0CAF06</v>
      </c>
      <c r="C17" s="352">
        <f>'t13'!U17</f>
        <v>0</v>
      </c>
      <c r="D17" s="352">
        <f>'t13'!Q17</f>
        <v>0</v>
      </c>
      <c r="E17" s="354" t="str">
        <f t="shared" si="0"/>
        <v> </v>
      </c>
      <c r="F17" s="332" t="str">
        <f t="shared" si="1"/>
        <v> </v>
      </c>
      <c r="G17" s="352">
        <f>'t13'!R17</f>
        <v>0</v>
      </c>
      <c r="H17" s="354" t="str">
        <f t="shared" si="2"/>
        <v> </v>
      </c>
      <c r="I17" s="332" t="str">
        <f t="shared" si="3"/>
        <v> </v>
      </c>
      <c r="J17" s="371" t="str">
        <f t="shared" si="4"/>
        <v>OK</v>
      </c>
    </row>
    <row r="18" spans="1:10" ht="12.75">
      <c r="A18" s="141" t="str">
        <f>'t1'!A18</f>
        <v>CAT. A - F5</v>
      </c>
      <c r="B18" s="327" t="str">
        <f>'t1'!B18</f>
        <v>0CAF05</v>
      </c>
      <c r="C18" s="352">
        <f>'t13'!U18</f>
        <v>0</v>
      </c>
      <c r="D18" s="352">
        <f>'t13'!Q18</f>
        <v>0</v>
      </c>
      <c r="E18" s="354" t="str">
        <f t="shared" si="0"/>
        <v> </v>
      </c>
      <c r="F18" s="332" t="str">
        <f t="shared" si="1"/>
        <v> </v>
      </c>
      <c r="G18" s="352">
        <f>'t13'!R18</f>
        <v>0</v>
      </c>
      <c r="H18" s="354" t="str">
        <f t="shared" si="2"/>
        <v> </v>
      </c>
      <c r="I18" s="332" t="str">
        <f t="shared" si="3"/>
        <v> </v>
      </c>
      <c r="J18" s="371" t="str">
        <f t="shared" si="4"/>
        <v>OK</v>
      </c>
    </row>
    <row r="19" spans="1:10" ht="12.75">
      <c r="A19" s="141" t="str">
        <f>'t1'!A19</f>
        <v>CAT. A - F4</v>
      </c>
      <c r="B19" s="327" t="str">
        <f>'t1'!B19</f>
        <v>0CAF04</v>
      </c>
      <c r="C19" s="352">
        <f>'t13'!U19</f>
        <v>0</v>
      </c>
      <c r="D19" s="352">
        <f>'t13'!Q19</f>
        <v>0</v>
      </c>
      <c r="E19" s="354" t="str">
        <f t="shared" si="0"/>
        <v> </v>
      </c>
      <c r="F19" s="332" t="str">
        <f t="shared" si="1"/>
        <v> </v>
      </c>
      <c r="G19" s="352">
        <f>'t13'!R19</f>
        <v>0</v>
      </c>
      <c r="H19" s="354" t="str">
        <f t="shared" si="2"/>
        <v> </v>
      </c>
      <c r="I19" s="332" t="str">
        <f t="shared" si="3"/>
        <v> </v>
      </c>
      <c r="J19" s="371" t="str">
        <f t="shared" si="4"/>
        <v>OK</v>
      </c>
    </row>
    <row r="20" spans="1:10" ht="12.75">
      <c r="A20" s="141" t="str">
        <f>'t1'!A20</f>
        <v>CAT. A - F3</v>
      </c>
      <c r="B20" s="327" t="str">
        <f>'t1'!B20</f>
        <v>0CAF03</v>
      </c>
      <c r="C20" s="352">
        <f>'t13'!U20</f>
        <v>0</v>
      </c>
      <c r="D20" s="352">
        <f>'t13'!Q20</f>
        <v>0</v>
      </c>
      <c r="E20" s="354" t="str">
        <f t="shared" si="0"/>
        <v> </v>
      </c>
      <c r="F20" s="332" t="str">
        <f t="shared" si="1"/>
        <v> </v>
      </c>
      <c r="G20" s="352">
        <f>'t13'!R20</f>
        <v>0</v>
      </c>
      <c r="H20" s="354" t="str">
        <f t="shared" si="2"/>
        <v> </v>
      </c>
      <c r="I20" s="332" t="str">
        <f t="shared" si="3"/>
        <v> </v>
      </c>
      <c r="J20" s="371" t="str">
        <f t="shared" si="4"/>
        <v>OK</v>
      </c>
    </row>
    <row r="21" spans="1:10" ht="12.75">
      <c r="A21" s="141" t="str">
        <f>'t1'!A21</f>
        <v>CAT. A - F2</v>
      </c>
      <c r="B21" s="327" t="str">
        <f>'t1'!B21</f>
        <v>0CAF02</v>
      </c>
      <c r="C21" s="352">
        <f>'t13'!U21</f>
        <v>0</v>
      </c>
      <c r="D21" s="352">
        <f>'t13'!Q21</f>
        <v>0</v>
      </c>
      <c r="E21" s="354" t="str">
        <f t="shared" si="0"/>
        <v> </v>
      </c>
      <c r="F21" s="332" t="str">
        <f t="shared" si="1"/>
        <v> </v>
      </c>
      <c r="G21" s="352">
        <f>'t13'!R21</f>
        <v>0</v>
      </c>
      <c r="H21" s="354" t="str">
        <f t="shared" si="2"/>
        <v> </v>
      </c>
      <c r="I21" s="332" t="str">
        <f t="shared" si="3"/>
        <v> </v>
      </c>
      <c r="J21" s="371" t="str">
        <f t="shared" si="4"/>
        <v>OK</v>
      </c>
    </row>
    <row r="22" spans="1:10" ht="12.75">
      <c r="A22" s="141" t="str">
        <f>'t1'!A22</f>
        <v>CAT. A - F1</v>
      </c>
      <c r="B22" s="327" t="str">
        <f>'t1'!B22</f>
        <v>0CAF01</v>
      </c>
      <c r="C22" s="352">
        <f>'t13'!U22</f>
        <v>0</v>
      </c>
      <c r="D22" s="352">
        <f>'t13'!Q22</f>
        <v>0</v>
      </c>
      <c r="E22" s="354" t="str">
        <f t="shared" si="0"/>
        <v> </v>
      </c>
      <c r="F22" s="332" t="str">
        <f t="shared" si="1"/>
        <v> </v>
      </c>
      <c r="G22" s="352">
        <f>'t13'!R22</f>
        <v>0</v>
      </c>
      <c r="H22" s="354" t="str">
        <f t="shared" si="2"/>
        <v> </v>
      </c>
      <c r="I22" s="332" t="str">
        <f t="shared" si="3"/>
        <v> </v>
      </c>
      <c r="J22" s="371" t="str">
        <f t="shared" si="4"/>
        <v>OK</v>
      </c>
    </row>
    <row r="23" spans="1:10" ht="12.75">
      <c r="A23" s="141" t="str">
        <f>'t1'!A23</f>
        <v>CAT. B - F9</v>
      </c>
      <c r="B23" s="327" t="str">
        <f>'t1'!B23</f>
        <v>0CBF09</v>
      </c>
      <c r="C23" s="352">
        <f>'t13'!U23</f>
        <v>0</v>
      </c>
      <c r="D23" s="352">
        <f>'t13'!Q23</f>
        <v>0</v>
      </c>
      <c r="E23" s="354" t="str">
        <f t="shared" si="0"/>
        <v> </v>
      </c>
      <c r="F23" s="332" t="str">
        <f t="shared" si="1"/>
        <v> </v>
      </c>
      <c r="G23" s="352">
        <f>'t13'!R23</f>
        <v>0</v>
      </c>
      <c r="H23" s="354" t="str">
        <f t="shared" si="2"/>
        <v> </v>
      </c>
      <c r="I23" s="332" t="str">
        <f t="shared" si="3"/>
        <v> </v>
      </c>
      <c r="J23" s="371" t="str">
        <f t="shared" si="4"/>
        <v>OK</v>
      </c>
    </row>
    <row r="24" spans="1:10" ht="12.75">
      <c r="A24" s="141" t="str">
        <f>'t1'!A24</f>
        <v>CAT. B - F8</v>
      </c>
      <c r="B24" s="327" t="str">
        <f>'t1'!B24</f>
        <v>0CBF08</v>
      </c>
      <c r="C24" s="352">
        <f>'t13'!U24</f>
        <v>0</v>
      </c>
      <c r="D24" s="352">
        <f>'t13'!Q24</f>
        <v>0</v>
      </c>
      <c r="E24" s="354" t="str">
        <f t="shared" si="0"/>
        <v> </v>
      </c>
      <c r="F24" s="332" t="str">
        <f t="shared" si="1"/>
        <v> </v>
      </c>
      <c r="G24" s="352">
        <f>'t13'!R24</f>
        <v>0</v>
      </c>
      <c r="H24" s="354" t="str">
        <f t="shared" si="2"/>
        <v> </v>
      </c>
      <c r="I24" s="332" t="str">
        <f t="shared" si="3"/>
        <v> </v>
      </c>
      <c r="J24" s="371" t="str">
        <f t="shared" si="4"/>
        <v>OK</v>
      </c>
    </row>
    <row r="25" spans="1:10" ht="12.75">
      <c r="A25" s="141" t="str">
        <f>'t1'!A25</f>
        <v>CAT. B - F7</v>
      </c>
      <c r="B25" s="327" t="str">
        <f>'t1'!B25</f>
        <v>0CBF07</v>
      </c>
      <c r="C25" s="352">
        <f>'t13'!U25</f>
        <v>0</v>
      </c>
      <c r="D25" s="352">
        <f>'t13'!Q25</f>
        <v>0</v>
      </c>
      <c r="E25" s="354" t="str">
        <f t="shared" si="0"/>
        <v> </v>
      </c>
      <c r="F25" s="332" t="str">
        <f t="shared" si="1"/>
        <v> </v>
      </c>
      <c r="G25" s="352">
        <f>'t13'!R25</f>
        <v>0</v>
      </c>
      <c r="H25" s="354" t="str">
        <f t="shared" si="2"/>
        <v> </v>
      </c>
      <c r="I25" s="332" t="str">
        <f t="shared" si="3"/>
        <v> </v>
      </c>
      <c r="J25" s="371" t="str">
        <f t="shared" si="4"/>
        <v>OK</v>
      </c>
    </row>
    <row r="26" spans="1:10" ht="12.75">
      <c r="A26" s="141" t="str">
        <f>'t1'!A26</f>
        <v>CAT. B - F6</v>
      </c>
      <c r="B26" s="327" t="str">
        <f>'t1'!B26</f>
        <v>0CBF06</v>
      </c>
      <c r="C26" s="352">
        <f>'t13'!U26</f>
        <v>0</v>
      </c>
      <c r="D26" s="352">
        <f>'t13'!Q26</f>
        <v>0</v>
      </c>
      <c r="E26" s="354" t="str">
        <f t="shared" si="0"/>
        <v> </v>
      </c>
      <c r="F26" s="332" t="str">
        <f t="shared" si="1"/>
        <v> </v>
      </c>
      <c r="G26" s="352">
        <f>'t13'!R26</f>
        <v>0</v>
      </c>
      <c r="H26" s="354" t="str">
        <f t="shared" si="2"/>
        <v> </v>
      </c>
      <c r="I26" s="332" t="str">
        <f t="shared" si="3"/>
        <v> </v>
      </c>
      <c r="J26" s="371" t="str">
        <f t="shared" si="4"/>
        <v>OK</v>
      </c>
    </row>
    <row r="27" spans="1:10" ht="12.75">
      <c r="A27" s="141" t="str">
        <f>'t1'!A27</f>
        <v>CAT. B - F5</v>
      </c>
      <c r="B27" s="327" t="str">
        <f>'t1'!B27</f>
        <v>0CBF05</v>
      </c>
      <c r="C27" s="352">
        <f>'t13'!U27</f>
        <v>0</v>
      </c>
      <c r="D27" s="352">
        <f>'t13'!Q27</f>
        <v>0</v>
      </c>
      <c r="E27" s="354" t="str">
        <f t="shared" si="0"/>
        <v> </v>
      </c>
      <c r="F27" s="332" t="str">
        <f t="shared" si="1"/>
        <v> </v>
      </c>
      <c r="G27" s="352">
        <f>'t13'!R27</f>
        <v>0</v>
      </c>
      <c r="H27" s="354" t="str">
        <f t="shared" si="2"/>
        <v> </v>
      </c>
      <c r="I27" s="332" t="str">
        <f t="shared" si="3"/>
        <v> </v>
      </c>
      <c r="J27" s="371" t="str">
        <f t="shared" si="4"/>
        <v>OK</v>
      </c>
    </row>
    <row r="28" spans="1:10" ht="12.75">
      <c r="A28" s="141" t="str">
        <f>'t1'!A28</f>
        <v>CAT. B - F4</v>
      </c>
      <c r="B28" s="327" t="str">
        <f>'t1'!B28</f>
        <v>0CBF04</v>
      </c>
      <c r="C28" s="352">
        <f>'t13'!U28</f>
        <v>0</v>
      </c>
      <c r="D28" s="352">
        <f>'t13'!Q28</f>
        <v>0</v>
      </c>
      <c r="E28" s="354" t="str">
        <f t="shared" si="0"/>
        <v> </v>
      </c>
      <c r="F28" s="332" t="str">
        <f t="shared" si="1"/>
        <v> </v>
      </c>
      <c r="G28" s="352">
        <f>'t13'!R28</f>
        <v>0</v>
      </c>
      <c r="H28" s="354" t="str">
        <f t="shared" si="2"/>
        <v> </v>
      </c>
      <c r="I28" s="332" t="str">
        <f t="shared" si="3"/>
        <v> </v>
      </c>
      <c r="J28" s="371" t="str">
        <f t="shared" si="4"/>
        <v>OK</v>
      </c>
    </row>
    <row r="29" spans="1:10" ht="12.75">
      <c r="A29" s="141" t="str">
        <f>'t1'!A29</f>
        <v>CAT. B - F3</v>
      </c>
      <c r="B29" s="327" t="str">
        <f>'t1'!B29</f>
        <v>0CBF03</v>
      </c>
      <c r="C29" s="352">
        <f>'t13'!U29</f>
        <v>0</v>
      </c>
      <c r="D29" s="352">
        <f>'t13'!Q29</f>
        <v>0</v>
      </c>
      <c r="E29" s="354" t="str">
        <f t="shared" si="0"/>
        <v> </v>
      </c>
      <c r="F29" s="332" t="str">
        <f t="shared" si="1"/>
        <v> </v>
      </c>
      <c r="G29" s="352">
        <f>'t13'!R29</f>
        <v>0</v>
      </c>
      <c r="H29" s="354" t="str">
        <f t="shared" si="2"/>
        <v> </v>
      </c>
      <c r="I29" s="332" t="str">
        <f t="shared" si="3"/>
        <v> </v>
      </c>
      <c r="J29" s="371" t="str">
        <f t="shared" si="4"/>
        <v>OK</v>
      </c>
    </row>
    <row r="30" spans="1:10" ht="12.75">
      <c r="A30" s="141" t="str">
        <f>'t1'!A30</f>
        <v>CAT. B - F2</v>
      </c>
      <c r="B30" s="327" t="str">
        <f>'t1'!B30</f>
        <v>0CBF02</v>
      </c>
      <c r="C30" s="352">
        <f>'t13'!U30</f>
        <v>0</v>
      </c>
      <c r="D30" s="352">
        <f>'t13'!Q30</f>
        <v>0</v>
      </c>
      <c r="E30" s="354" t="str">
        <f t="shared" si="0"/>
        <v> </v>
      </c>
      <c r="F30" s="332" t="str">
        <f t="shared" si="1"/>
        <v> </v>
      </c>
      <c r="G30" s="352">
        <f>'t13'!R30</f>
        <v>0</v>
      </c>
      <c r="H30" s="354" t="str">
        <f t="shared" si="2"/>
        <v> </v>
      </c>
      <c r="I30" s="332" t="str">
        <f t="shared" si="3"/>
        <v> </v>
      </c>
      <c r="J30" s="371" t="str">
        <f t="shared" si="4"/>
        <v>OK</v>
      </c>
    </row>
    <row r="31" spans="1:10" ht="12.75">
      <c r="A31" s="141" t="str">
        <f>'t1'!A31</f>
        <v>CAT. B - F1</v>
      </c>
      <c r="B31" s="327" t="str">
        <f>'t1'!B31</f>
        <v>0CBF01</v>
      </c>
      <c r="C31" s="352">
        <f>'t13'!U31</f>
        <v>0</v>
      </c>
      <c r="D31" s="352">
        <f>'t13'!Q31</f>
        <v>0</v>
      </c>
      <c r="E31" s="354" t="str">
        <f t="shared" si="0"/>
        <v> </v>
      </c>
      <c r="F31" s="332" t="str">
        <f t="shared" si="1"/>
        <v> </v>
      </c>
      <c r="G31" s="352">
        <f>'t13'!R31</f>
        <v>0</v>
      </c>
      <c r="H31" s="354" t="str">
        <f t="shared" si="2"/>
        <v> </v>
      </c>
      <c r="I31" s="332" t="str">
        <f t="shared" si="3"/>
        <v> </v>
      </c>
      <c r="J31" s="371" t="str">
        <f t="shared" si="4"/>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7.xml><?xml version="1.0" encoding="utf-8"?>
<worksheet xmlns="http://schemas.openxmlformats.org/spreadsheetml/2006/main" xmlns:r="http://schemas.openxmlformats.org/officeDocument/2006/relationships">
  <sheetPr codeName="Foglio3"/>
  <dimension ref="A1:L9"/>
  <sheetViews>
    <sheetView zoomScalePageLayoutView="0" workbookViewId="0" topLeftCell="A1">
      <selection activeCell="A4" sqref="A4"/>
    </sheetView>
  </sheetViews>
  <sheetFormatPr defaultColWidth="9.33203125" defaultRowHeight="10.5"/>
  <cols>
    <col min="1" max="1" width="37.66015625" style="5" customWidth="1"/>
    <col min="2" max="2" width="8.5" style="7" hidden="1" customWidth="1"/>
    <col min="3" max="5" width="12.66015625" style="5" customWidth="1"/>
    <col min="6" max="6" width="1.66796875" style="3" customWidth="1"/>
    <col min="7" max="9" width="12.66015625" style="591" customWidth="1"/>
    <col min="10" max="10" width="1.66796875" style="0" customWidth="1"/>
    <col min="11" max="12" width="14.66015625" style="0" customWidth="1"/>
  </cols>
  <sheetData>
    <row r="1" spans="1:12" ht="37.5" customHeight="1">
      <c r="A1" s="1469" t="str">
        <f>'t1'!A1</f>
        <v>PRESIDENZA DEL CONSIGLIO DEI MINISTRI - anno 2019</v>
      </c>
      <c r="B1" s="1469"/>
      <c r="C1" s="1469"/>
      <c r="D1" s="1469"/>
      <c r="E1" s="1469"/>
      <c r="F1" s="1469"/>
      <c r="G1" s="1469"/>
      <c r="H1" s="1469"/>
      <c r="I1" s="1469"/>
      <c r="J1" s="1469"/>
      <c r="K1" s="1469"/>
      <c r="L1" s="1469"/>
    </row>
    <row r="2" spans="1:12" ht="42" customHeight="1" thickBot="1">
      <c r="A2" s="1471" t="s">
        <v>651</v>
      </c>
      <c r="B2" s="1471"/>
      <c r="C2" s="1471"/>
      <c r="D2" s="1471"/>
      <c r="E2" s="1471"/>
      <c r="F2" s="1471"/>
      <c r="G2" s="1471"/>
      <c r="H2" s="1471"/>
      <c r="I2" s="1471"/>
      <c r="J2" s="1471"/>
      <c r="K2" s="1471"/>
      <c r="L2" s="1471"/>
    </row>
    <row r="3" spans="1:12" ht="30" customHeight="1" thickBot="1">
      <c r="A3" s="820" t="s">
        <v>106</v>
      </c>
      <c r="B3" s="821" t="s">
        <v>74</v>
      </c>
      <c r="C3" s="1472" t="s">
        <v>652</v>
      </c>
      <c r="D3" s="1473"/>
      <c r="E3" s="1474"/>
      <c r="F3" s="822"/>
      <c r="G3" s="1475" t="s">
        <v>653</v>
      </c>
      <c r="H3" s="1476"/>
      <c r="I3" s="1477"/>
      <c r="K3" s="1475" t="s">
        <v>654</v>
      </c>
      <c r="L3" s="1477"/>
    </row>
    <row r="4" spans="1:12" ht="12.75">
      <c r="A4" s="823"/>
      <c r="B4" s="824"/>
      <c r="C4" s="825" t="s">
        <v>75</v>
      </c>
      <c r="D4" s="826" t="s">
        <v>76</v>
      </c>
      <c r="E4" s="827" t="s">
        <v>655</v>
      </c>
      <c r="F4" s="828"/>
      <c r="G4" s="825" t="s">
        <v>75</v>
      </c>
      <c r="H4" s="826" t="s">
        <v>76</v>
      </c>
      <c r="I4" s="827" t="s">
        <v>655</v>
      </c>
      <c r="J4" s="203"/>
      <c r="K4" s="825" t="s">
        <v>75</v>
      </c>
      <c r="L4" s="827" t="s">
        <v>76</v>
      </c>
    </row>
    <row r="5" spans="1:12" ht="12.75">
      <c r="A5" s="829"/>
      <c r="B5" s="830"/>
      <c r="C5" s="831" t="s">
        <v>201</v>
      </c>
      <c r="D5" s="676" t="s">
        <v>202</v>
      </c>
      <c r="E5" s="832" t="s">
        <v>203</v>
      </c>
      <c r="F5" s="833"/>
      <c r="G5" s="834" t="s">
        <v>204</v>
      </c>
      <c r="H5" s="676" t="s">
        <v>205</v>
      </c>
      <c r="I5" s="832" t="s">
        <v>225</v>
      </c>
      <c r="J5" s="118"/>
      <c r="K5" s="834" t="s">
        <v>656</v>
      </c>
      <c r="L5" s="832" t="s">
        <v>657</v>
      </c>
    </row>
    <row r="6" spans="1:12" ht="12.75">
      <c r="A6" s="835" t="str">
        <f>'t2'!A6</f>
        <v>CATEGORIA A</v>
      </c>
      <c r="B6" s="799" t="str">
        <f>'t2'!B6</f>
        <v>CA</v>
      </c>
      <c r="C6" s="836">
        <f>'t2'!C6</f>
        <v>0</v>
      </c>
      <c r="D6" s="837">
        <f>'t2'!D6</f>
        <v>0</v>
      </c>
      <c r="E6" s="838">
        <f>SUM(C6:D6)</f>
        <v>0</v>
      </c>
      <c r="F6" s="833"/>
      <c r="G6" s="839">
        <f>'t2A'!D12+'t2A'!F12+'t2A'!H12+'t2A'!J12+'t2A'!L12+'t2A'!N12+'t2A'!P12+'t2A'!R12</f>
        <v>0</v>
      </c>
      <c r="H6" s="840">
        <f>'t2A'!E12+'t2A'!G12+'t2A'!I12+'t2A'!K12+'t2A'!M12+'t2A'!O12+'t2A'!Q12+'t2A'!S12</f>
        <v>0</v>
      </c>
      <c r="I6" s="841">
        <f>SUM(G6:H6)</f>
        <v>0</v>
      </c>
      <c r="K6" s="842" t="str">
        <f>IF(C6&gt;0,IF(G6&gt;0,"OK","Manca T2A"),IF(C6=0,IF(G6=0,"OK","Manca T2"),"orrore"))</f>
        <v>OK</v>
      </c>
      <c r="L6" s="843" t="str">
        <f>IF(D6&gt;0,IF(H6&gt;0,"OK","Manca T2A"),IF(D6=0,IF(H6=0,"OK","Manca T2"),"orrore"))</f>
        <v>OK</v>
      </c>
    </row>
    <row r="7" spans="1:12" ht="13.5" thickBot="1">
      <c r="A7" s="835" t="str">
        <f>'t2'!A7</f>
        <v>CATEGORIA B</v>
      </c>
      <c r="B7" s="799" t="str">
        <f>'t2'!B7</f>
        <v>CB</v>
      </c>
      <c r="C7" s="836">
        <f>'t2'!C7</f>
        <v>0</v>
      </c>
      <c r="D7" s="837">
        <f>'t2'!D7</f>
        <v>0</v>
      </c>
      <c r="E7" s="838">
        <f>SUM(C7:D7)</f>
        <v>0</v>
      </c>
      <c r="F7" s="833"/>
      <c r="G7" s="839">
        <f>'t2A'!D13+'t2A'!F13+'t2A'!H13+'t2A'!J13+'t2A'!L13+'t2A'!N13+'t2A'!P13+'t2A'!R13</f>
        <v>0</v>
      </c>
      <c r="H7" s="840">
        <f>'t2A'!E13+'t2A'!G13+'t2A'!I13+'t2A'!K13+'t2A'!M13+'t2A'!O13+'t2A'!Q13+'t2A'!S13</f>
        <v>0</v>
      </c>
      <c r="I7" s="841">
        <f>SUM(G7:H7)</f>
        <v>0</v>
      </c>
      <c r="K7" s="842" t="str">
        <f>IF(C7&gt;0,IF(G7&gt;0,"OK","Manca T2A"),IF(C7=0,IF(G7=0,"OK","Manca T2"),"orrore"))</f>
        <v>OK</v>
      </c>
      <c r="L7" s="843" t="str">
        <f>IF(D7&gt;0,IF(H7&gt;0,"OK","Manca T2A"),IF(D7=0,IF(H7=0,"OK","Manca T2"),"orrore"))</f>
        <v>OK</v>
      </c>
    </row>
    <row r="8" spans="1:12" ht="13.5" thickBot="1">
      <c r="A8" s="844" t="s">
        <v>77</v>
      </c>
      <c r="B8" s="845"/>
      <c r="C8" s="846">
        <f>SUM(C6:C7)</f>
        <v>0</v>
      </c>
      <c r="D8" s="847">
        <f>SUM(D6:D7)</f>
        <v>0</v>
      </c>
      <c r="E8" s="848">
        <f>SUM(C8:D8)</f>
        <v>0</v>
      </c>
      <c r="G8" s="849">
        <f>SUM(G6:G7)</f>
        <v>0</v>
      </c>
      <c r="H8" s="850">
        <f>SUM(H6:H7)</f>
        <v>0</v>
      </c>
      <c r="I8" s="851">
        <f>SUM(G8:H8)</f>
        <v>0</v>
      </c>
      <c r="K8" s="852" t="str">
        <f>IF(COUNTIF(K6:K7,"OK")=2,"OK","Errore")</f>
        <v>OK</v>
      </c>
      <c r="L8" s="853" t="str">
        <f>IF(COUNTIF(L6:L7,"OK")=2,"OK","Errore")</f>
        <v>OK</v>
      </c>
    </row>
    <row r="9" spans="1:2" ht="11.25">
      <c r="A9" s="8"/>
      <c r="B9" s="9"/>
    </row>
  </sheetData>
  <sheetProtection password="EA98" sheet="1" formatColumns="0" selectLockedCells="1" selectUnlockedCells="1"/>
  <mergeCells count="5">
    <mergeCell ref="A2:L2"/>
    <mergeCell ref="C3:E3"/>
    <mergeCell ref="G3:I3"/>
    <mergeCell ref="K3:L3"/>
    <mergeCell ref="A1:L1"/>
  </mergeCells>
  <dataValidations count="1">
    <dataValidation type="whole" allowBlank="1" showInputMessage="1" showErrorMessage="1" errorTitle="ERRORE" error="INSERIRE SOLO NUMERI INTERI COMPRESI TRA 0 E 9999999" sqref="G6:H8">
      <formula1>0</formula1>
      <formula2>9999999</formula2>
    </dataValidation>
  </dataValidations>
  <printOptions/>
  <pageMargins left="0.7" right="0.7" top="0.75" bottom="0.75" header="0.3" footer="0.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Foglio44">
    <pageSetUpPr fitToPage="1"/>
  </sheetPr>
  <dimension ref="A1:K3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1328" t="str">
        <f>'t1'!A1</f>
        <v>PRESIDENZA DEL CONSIGLIO DEI MINISTRI - anno 2019</v>
      </c>
      <c r="B1" s="1328"/>
      <c r="C1" s="1328"/>
      <c r="D1" s="1328"/>
      <c r="E1" s="1328"/>
      <c r="F1" s="1328"/>
      <c r="G1" s="1328"/>
      <c r="H1" s="1328"/>
      <c r="I1" s="1328"/>
      <c r="K1"/>
    </row>
    <row r="2" spans="4:11" s="5" customFormat="1" ht="12.75" customHeight="1">
      <c r="D2" s="1418"/>
      <c r="E2" s="1418"/>
      <c r="F2" s="1418"/>
      <c r="G2" s="1418"/>
      <c r="H2" s="631"/>
      <c r="I2" s="3"/>
      <c r="K2"/>
    </row>
    <row r="3" spans="1:9" s="5" customFormat="1" ht="43.5" customHeight="1">
      <c r="A3" s="1478" t="s">
        <v>691</v>
      </c>
      <c r="B3" s="1478"/>
      <c r="C3" s="1478"/>
      <c r="D3" s="1478"/>
      <c r="E3" s="1478"/>
      <c r="F3" s="1478"/>
      <c r="G3" s="1478"/>
      <c r="H3" s="1478"/>
      <c r="I3" s="1478"/>
    </row>
    <row r="4" spans="1:9" ht="67.5">
      <c r="A4" s="632" t="s">
        <v>237</v>
      </c>
      <c r="B4" s="633" t="s">
        <v>199</v>
      </c>
      <c r="C4" s="635" t="s">
        <v>43</v>
      </c>
      <c r="D4" s="635" t="s">
        <v>692</v>
      </c>
      <c r="E4" s="635" t="s">
        <v>693</v>
      </c>
      <c r="F4" s="635" t="s">
        <v>45</v>
      </c>
      <c r="G4" s="635" t="s">
        <v>694</v>
      </c>
      <c r="H4" s="635" t="s">
        <v>435</v>
      </c>
      <c r="I4" s="635" t="s">
        <v>420</v>
      </c>
    </row>
    <row r="5" spans="1:9" s="203" customFormat="1" ht="45" hidden="1">
      <c r="A5" s="184"/>
      <c r="B5" s="197"/>
      <c r="C5" s="197" t="s">
        <v>201</v>
      </c>
      <c r="D5" s="201"/>
      <c r="E5" s="201"/>
      <c r="F5" s="201" t="s">
        <v>203</v>
      </c>
      <c r="G5" s="201"/>
      <c r="H5" s="676" t="s">
        <v>436</v>
      </c>
      <c r="I5" s="678"/>
    </row>
    <row r="6" spans="1:9" s="118" customFormat="1" ht="12.75">
      <c r="A6" s="141" t="str">
        <f>'t1'!A6</f>
        <v>CONSIGLIERE</v>
      </c>
      <c r="B6" s="327" t="str">
        <f>'t1'!B6</f>
        <v>0D0CON</v>
      </c>
      <c r="C6" s="946">
        <f>'t11'!U8+'t11'!V8</f>
        <v>0</v>
      </c>
      <c r="D6" s="946">
        <f>(C6-'t11'!Q8-'t11'!R8-'t11'!S8-'t11'!T8)</f>
        <v>0</v>
      </c>
      <c r="E6" s="947">
        <f>'t12'!C6/12</f>
        <v>0</v>
      </c>
      <c r="F6" s="946">
        <f>'t3'!M6+'t3'!N6+'t3'!O6+'t3'!P6+'t3'!Q6+'t3'!R6</f>
        <v>0</v>
      </c>
      <c r="G6" s="371" t="str">
        <f aca="true" t="shared" si="0" ref="G6:G31">IF(H6="OK","OK","ERRORE")</f>
        <v>OK</v>
      </c>
      <c r="H6" s="371" t="str">
        <f aca="true" t="shared" si="1" ref="H6:H31">IF(((E6+F6)*273)&lt;(D6),"KO","OK")</f>
        <v>OK</v>
      </c>
      <c r="I6" s="679">
        <f>IF(H6="KO",($H$5&amp;(('t12'!C6/12*273)+(('t3'!M6+'t3'!N6+'t3'!O6+'t3'!P6+'t3'!Q6+'t3'!R6)*273))&amp;")"),"")</f>
      </c>
    </row>
    <row r="7" spans="1:9" ht="12.75">
      <c r="A7" s="141" t="str">
        <f>'t1'!A7</f>
        <v>DIRIGENTE I FASCIA</v>
      </c>
      <c r="B7" s="327" t="str">
        <f>'t1'!B7</f>
        <v>0D0077</v>
      </c>
      <c r="C7" s="946">
        <f>'t11'!U9+'t11'!V9</f>
        <v>0</v>
      </c>
      <c r="D7" s="946">
        <f>(C7-'t11'!Q9-'t11'!R9-'t11'!S9-'t11'!T9)</f>
        <v>0</v>
      </c>
      <c r="E7" s="947">
        <f>'t12'!C7/12</f>
        <v>0</v>
      </c>
      <c r="F7" s="946">
        <f>'t3'!M7+'t3'!N7+'t3'!O7+'t3'!P7+'t3'!Q7+'t3'!R7</f>
        <v>0</v>
      </c>
      <c r="G7" s="371" t="str">
        <f t="shared" si="0"/>
        <v>OK</v>
      </c>
      <c r="H7" s="371" t="str">
        <f t="shared" si="1"/>
        <v>OK</v>
      </c>
      <c r="I7" s="679">
        <f>IF(H7="KO",($H$5&amp;(('t12'!C7/12*273)+(('t3'!M7+'t3'!N7+'t3'!O7+'t3'!P7+'t3'!Q7+'t3'!R7)*273))&amp;")"),"")</f>
      </c>
    </row>
    <row r="8" spans="1:9" ht="12.75">
      <c r="A8" s="141" t="str">
        <f>'t1'!A8</f>
        <v>DIRIGENTE I FASCIA A TEMPO DETERM.</v>
      </c>
      <c r="B8" s="327" t="str">
        <f>'t1'!B8</f>
        <v>0D0078</v>
      </c>
      <c r="C8" s="946">
        <f>'t11'!U10+'t11'!V10</f>
        <v>0</v>
      </c>
      <c r="D8" s="946">
        <f>(C8-'t11'!Q10-'t11'!R10-'t11'!S10-'t11'!T10)</f>
        <v>0</v>
      </c>
      <c r="E8" s="947">
        <f>'t12'!C8/12</f>
        <v>0</v>
      </c>
      <c r="F8" s="946">
        <f>'t3'!M8+'t3'!N8+'t3'!O8+'t3'!P8+'t3'!Q8+'t3'!R8</f>
        <v>0</v>
      </c>
      <c r="G8" s="371" t="str">
        <f t="shared" si="0"/>
        <v>OK</v>
      </c>
      <c r="H8" s="371" t="str">
        <f t="shared" si="1"/>
        <v>OK</v>
      </c>
      <c r="I8" s="679">
        <f>IF(H8="KO",($H$5&amp;(('t12'!C8/12*273)+(('t3'!M8+'t3'!N8+'t3'!O8+'t3'!P8+'t3'!Q8+'t3'!R8)*273))&amp;")"),"")</f>
      </c>
    </row>
    <row r="9" spans="1:9" ht="12.75">
      <c r="A9" s="141" t="str">
        <f>'t1'!A9</f>
        <v>REFERENDARIO</v>
      </c>
      <c r="B9" s="327" t="str">
        <f>'t1'!B9</f>
        <v>0D0376</v>
      </c>
      <c r="C9" s="946">
        <f>'t11'!U11+'t11'!V11</f>
        <v>0</v>
      </c>
      <c r="D9" s="946">
        <f>(C9-'t11'!Q11-'t11'!R11-'t11'!S11-'t11'!T11)</f>
        <v>0</v>
      </c>
      <c r="E9" s="947">
        <f>'t12'!C9/12</f>
        <v>0</v>
      </c>
      <c r="F9" s="946">
        <f>'t3'!M9+'t3'!N9+'t3'!O9+'t3'!P9+'t3'!Q9+'t3'!R9</f>
        <v>0</v>
      </c>
      <c r="G9" s="371" t="str">
        <f t="shared" si="0"/>
        <v>OK</v>
      </c>
      <c r="H9" s="371" t="str">
        <f t="shared" si="1"/>
        <v>OK</v>
      </c>
      <c r="I9" s="679">
        <f>IF(H9="KO",($H$5&amp;(('t12'!C9/12*273)+(('t3'!M9+'t3'!N9+'t3'!O9+'t3'!P9+'t3'!Q9+'t3'!R9)*273))&amp;")"),"")</f>
      </c>
    </row>
    <row r="10" spans="1:9" ht="12.75">
      <c r="A10" s="141" t="str">
        <f>'t1'!A10</f>
        <v>DIRIGENTE II FASCIA</v>
      </c>
      <c r="B10" s="327" t="str">
        <f>'t1'!B10</f>
        <v>0D0079</v>
      </c>
      <c r="C10" s="946">
        <f>'t11'!U12+'t11'!V12</f>
        <v>0</v>
      </c>
      <c r="D10" s="946">
        <f>(C10-'t11'!Q12-'t11'!R12-'t11'!S12-'t11'!T12)</f>
        <v>0</v>
      </c>
      <c r="E10" s="947">
        <f>'t12'!C10/12</f>
        <v>0</v>
      </c>
      <c r="F10" s="946">
        <f>'t3'!M10+'t3'!N10+'t3'!O10+'t3'!P10+'t3'!Q10+'t3'!R10</f>
        <v>0</v>
      </c>
      <c r="G10" s="371" t="str">
        <f t="shared" si="0"/>
        <v>OK</v>
      </c>
      <c r="H10" s="371" t="str">
        <f t="shared" si="1"/>
        <v>OK</v>
      </c>
      <c r="I10" s="679">
        <f>IF(H10="KO",($H$5&amp;(('t12'!C10/12*273)+(('t3'!M10+'t3'!N10+'t3'!O10+'t3'!P10+'t3'!Q10+'t3'!R10)*273))&amp;")"),"")</f>
      </c>
    </row>
    <row r="11" spans="1:9" ht="12.75">
      <c r="A11" s="141" t="str">
        <f>'t1'!A11</f>
        <v>DIRIGENTE II FASCIA A TEMPO DETERM.</v>
      </c>
      <c r="B11" s="327" t="str">
        <f>'t1'!B11</f>
        <v>0D0080</v>
      </c>
      <c r="C11" s="946">
        <f>'t11'!U13+'t11'!V13</f>
        <v>0</v>
      </c>
      <c r="D11" s="946">
        <f>(C11-'t11'!Q13-'t11'!R13-'t11'!S13-'t11'!T13)</f>
        <v>0</v>
      </c>
      <c r="E11" s="947">
        <f>'t12'!C11/12</f>
        <v>0</v>
      </c>
      <c r="F11" s="946">
        <f>'t3'!M11+'t3'!N11+'t3'!O11+'t3'!P11+'t3'!Q11+'t3'!R11</f>
        <v>0</v>
      </c>
      <c r="G11" s="371" t="str">
        <f t="shared" si="0"/>
        <v>OK</v>
      </c>
      <c r="H11" s="371" t="str">
        <f t="shared" si="1"/>
        <v>OK</v>
      </c>
      <c r="I11" s="679">
        <f>IF(H11="KO",($H$5&amp;(('t12'!C11/12*273)+(('t3'!M11+'t3'!N11+'t3'!O11+'t3'!P11+'t3'!Q11+'t3'!R11)*273))&amp;")"),"")</f>
      </c>
    </row>
    <row r="12" spans="1:9" ht="12.75">
      <c r="A12" s="141" t="str">
        <f>'t1'!A12</f>
        <v>ISPETTORE GENERALE R.E.</v>
      </c>
      <c r="B12" s="327" t="str">
        <f>'t1'!B12</f>
        <v>0E0083</v>
      </c>
      <c r="C12" s="946">
        <f>'t11'!U14+'t11'!V14</f>
        <v>0</v>
      </c>
      <c r="D12" s="946">
        <f>(C12-'t11'!Q14-'t11'!R14-'t11'!S14-'t11'!T14)</f>
        <v>0</v>
      </c>
      <c r="E12" s="947">
        <f>'t12'!C12/12</f>
        <v>0</v>
      </c>
      <c r="F12" s="946">
        <f>'t3'!M12+'t3'!N12+'t3'!O12+'t3'!P12+'t3'!Q12+'t3'!R12</f>
        <v>0</v>
      </c>
      <c r="G12" s="371" t="str">
        <f t="shared" si="0"/>
        <v>OK</v>
      </c>
      <c r="H12" s="371" t="str">
        <f t="shared" si="1"/>
        <v>OK</v>
      </c>
      <c r="I12" s="679">
        <f>IF(H12="KO",($H$5&amp;(('t12'!C12/12*273)+(('t3'!M12+'t3'!N12+'t3'!O12+'t3'!P12+'t3'!Q12+'t3'!R12)*273))&amp;")"),"")</f>
      </c>
    </row>
    <row r="13" spans="1:9" ht="12.75">
      <c r="A13" s="141" t="str">
        <f>'t1'!A13</f>
        <v>DIRETTORE DIVISIONE R.E.</v>
      </c>
      <c r="B13" s="327" t="str">
        <f>'t1'!B13</f>
        <v>0E0076</v>
      </c>
      <c r="C13" s="946">
        <f>'t11'!U15+'t11'!V15</f>
        <v>0</v>
      </c>
      <c r="D13" s="946">
        <f>(C13-'t11'!Q15-'t11'!R15-'t11'!S15-'t11'!T15)</f>
        <v>0</v>
      </c>
      <c r="E13" s="947">
        <f>'t12'!C13/12</f>
        <v>0</v>
      </c>
      <c r="F13" s="946">
        <f>'t3'!M13+'t3'!N13+'t3'!O13+'t3'!P13+'t3'!Q13+'t3'!R13</f>
        <v>0</v>
      </c>
      <c r="G13" s="371" t="str">
        <f t="shared" si="0"/>
        <v>OK</v>
      </c>
      <c r="H13" s="371" t="str">
        <f t="shared" si="1"/>
        <v>OK</v>
      </c>
      <c r="I13" s="679">
        <f>IF(H13="KO",($H$5&amp;(('t12'!C13/12*273)+(('t3'!M13+'t3'!N13+'t3'!O13+'t3'!P13+'t3'!Q13+'t3'!R13)*273))&amp;")"),"")</f>
      </c>
    </row>
    <row r="14" spans="1:9" ht="12.75">
      <c r="A14" s="141" t="str">
        <f>'t1'!A14</f>
        <v>CAT. A - F9</v>
      </c>
      <c r="B14" s="327" t="str">
        <f>'t1'!B14</f>
        <v>0CAF09</v>
      </c>
      <c r="C14" s="946">
        <f>'t11'!U16+'t11'!V16</f>
        <v>0</v>
      </c>
      <c r="D14" s="946">
        <f>(C14-'t11'!Q16-'t11'!R16-'t11'!S16-'t11'!T16)</f>
        <v>0</v>
      </c>
      <c r="E14" s="947">
        <f>'t12'!C14/12</f>
        <v>0</v>
      </c>
      <c r="F14" s="946">
        <f>'t3'!M14+'t3'!N14+'t3'!O14+'t3'!P14+'t3'!Q14+'t3'!R14</f>
        <v>0</v>
      </c>
      <c r="G14" s="371" t="str">
        <f t="shared" si="0"/>
        <v>OK</v>
      </c>
      <c r="H14" s="371" t="str">
        <f t="shared" si="1"/>
        <v>OK</v>
      </c>
      <c r="I14" s="679">
        <f>IF(H14="KO",($H$5&amp;(('t12'!C14/12*273)+(('t3'!M14+'t3'!N14+'t3'!O14+'t3'!P14+'t3'!Q14+'t3'!R14)*273))&amp;")"),"")</f>
      </c>
    </row>
    <row r="15" spans="1:9" ht="12.75">
      <c r="A15" s="141" t="str">
        <f>'t1'!A15</f>
        <v>CAT. A - F8</v>
      </c>
      <c r="B15" s="327" t="str">
        <f>'t1'!B15</f>
        <v>0CAF08</v>
      </c>
      <c r="C15" s="946">
        <f>'t11'!U17+'t11'!V17</f>
        <v>0</v>
      </c>
      <c r="D15" s="946">
        <f>(C15-'t11'!Q17-'t11'!R17-'t11'!S17-'t11'!T17)</f>
        <v>0</v>
      </c>
      <c r="E15" s="947">
        <f>'t12'!C15/12</f>
        <v>0</v>
      </c>
      <c r="F15" s="946">
        <f>'t3'!M15+'t3'!N15+'t3'!O15+'t3'!P15+'t3'!Q15+'t3'!R15</f>
        <v>0</v>
      </c>
      <c r="G15" s="371" t="str">
        <f t="shared" si="0"/>
        <v>OK</v>
      </c>
      <c r="H15" s="371" t="str">
        <f t="shared" si="1"/>
        <v>OK</v>
      </c>
      <c r="I15" s="679">
        <f>IF(H15="KO",($H$5&amp;(('t12'!C15/12*273)+(('t3'!M15+'t3'!N15+'t3'!O15+'t3'!P15+'t3'!Q15+'t3'!R15)*273))&amp;")"),"")</f>
      </c>
    </row>
    <row r="16" spans="1:9" ht="12.75">
      <c r="A16" s="141" t="str">
        <f>'t1'!A16</f>
        <v>CAT. A - F7</v>
      </c>
      <c r="B16" s="327" t="str">
        <f>'t1'!B16</f>
        <v>0CAF07</v>
      </c>
      <c r="C16" s="946">
        <f>'t11'!U18+'t11'!V18</f>
        <v>0</v>
      </c>
      <c r="D16" s="946">
        <f>(C16-'t11'!Q18-'t11'!R18-'t11'!S18-'t11'!T18)</f>
        <v>0</v>
      </c>
      <c r="E16" s="947">
        <f>'t12'!C16/12</f>
        <v>0</v>
      </c>
      <c r="F16" s="946">
        <f>'t3'!M16+'t3'!N16+'t3'!O16+'t3'!P16+'t3'!Q16+'t3'!R16</f>
        <v>0</v>
      </c>
      <c r="G16" s="371" t="str">
        <f t="shared" si="0"/>
        <v>OK</v>
      </c>
      <c r="H16" s="371" t="str">
        <f t="shared" si="1"/>
        <v>OK</v>
      </c>
      <c r="I16" s="679">
        <f>IF(H16="KO",($H$5&amp;(('t12'!C16/12*273)+(('t3'!M16+'t3'!N16+'t3'!O16+'t3'!P16+'t3'!Q16+'t3'!R16)*273))&amp;")"),"")</f>
      </c>
    </row>
    <row r="17" spans="1:9" ht="12.75">
      <c r="A17" s="141" t="str">
        <f>'t1'!A17</f>
        <v>CAT. A - F6</v>
      </c>
      <c r="B17" s="327" t="str">
        <f>'t1'!B17</f>
        <v>0CAF06</v>
      </c>
      <c r="C17" s="946">
        <f>'t11'!U19+'t11'!V19</f>
        <v>0</v>
      </c>
      <c r="D17" s="946">
        <f>(C17-'t11'!Q19-'t11'!R19-'t11'!S19-'t11'!T19)</f>
        <v>0</v>
      </c>
      <c r="E17" s="947">
        <f>'t12'!C17/12</f>
        <v>0</v>
      </c>
      <c r="F17" s="946">
        <f>'t3'!M17+'t3'!N17+'t3'!O17+'t3'!P17+'t3'!Q17+'t3'!R17</f>
        <v>0</v>
      </c>
      <c r="G17" s="371" t="str">
        <f t="shared" si="0"/>
        <v>OK</v>
      </c>
      <c r="H17" s="371" t="str">
        <f t="shared" si="1"/>
        <v>OK</v>
      </c>
      <c r="I17" s="679">
        <f>IF(H17="KO",($H$5&amp;(('t12'!C17/12*273)+(('t3'!M17+'t3'!N17+'t3'!O17+'t3'!P17+'t3'!Q17+'t3'!R17)*273))&amp;")"),"")</f>
      </c>
    </row>
    <row r="18" spans="1:9" ht="12.75">
      <c r="A18" s="141" t="str">
        <f>'t1'!A18</f>
        <v>CAT. A - F5</v>
      </c>
      <c r="B18" s="327" t="str">
        <f>'t1'!B18</f>
        <v>0CAF05</v>
      </c>
      <c r="C18" s="946">
        <f>'t11'!U20+'t11'!V20</f>
        <v>0</v>
      </c>
      <c r="D18" s="946">
        <f>(C18-'t11'!Q20-'t11'!R20-'t11'!S20-'t11'!T20)</f>
        <v>0</v>
      </c>
      <c r="E18" s="947">
        <f>'t12'!C18/12</f>
        <v>0</v>
      </c>
      <c r="F18" s="946">
        <f>'t3'!M18+'t3'!N18+'t3'!O18+'t3'!P18+'t3'!Q18+'t3'!R18</f>
        <v>0</v>
      </c>
      <c r="G18" s="371" t="str">
        <f t="shared" si="0"/>
        <v>OK</v>
      </c>
      <c r="H18" s="371" t="str">
        <f t="shared" si="1"/>
        <v>OK</v>
      </c>
      <c r="I18" s="679">
        <f>IF(H18="KO",($H$5&amp;(('t12'!C18/12*273)+(('t3'!M18+'t3'!N18+'t3'!O18+'t3'!P18+'t3'!Q18+'t3'!R18)*273))&amp;")"),"")</f>
      </c>
    </row>
    <row r="19" spans="1:9" ht="12.75">
      <c r="A19" s="141" t="str">
        <f>'t1'!A19</f>
        <v>CAT. A - F4</v>
      </c>
      <c r="B19" s="327" t="str">
        <f>'t1'!B19</f>
        <v>0CAF04</v>
      </c>
      <c r="C19" s="946">
        <f>'t11'!U21+'t11'!V21</f>
        <v>0</v>
      </c>
      <c r="D19" s="946">
        <f>(C19-'t11'!Q21-'t11'!R21-'t11'!S21-'t11'!T21)</f>
        <v>0</v>
      </c>
      <c r="E19" s="947">
        <f>'t12'!C19/12</f>
        <v>0</v>
      </c>
      <c r="F19" s="946">
        <f>'t3'!M19+'t3'!N19+'t3'!O19+'t3'!P19+'t3'!Q19+'t3'!R19</f>
        <v>0</v>
      </c>
      <c r="G19" s="371" t="str">
        <f t="shared" si="0"/>
        <v>OK</v>
      </c>
      <c r="H19" s="371" t="str">
        <f t="shared" si="1"/>
        <v>OK</v>
      </c>
      <c r="I19" s="679">
        <f>IF(H19="KO",($H$5&amp;(('t12'!C19/12*273)+(('t3'!M19+'t3'!N19+'t3'!O19+'t3'!P19+'t3'!Q19+'t3'!R19)*273))&amp;")"),"")</f>
      </c>
    </row>
    <row r="20" spans="1:9" ht="12.75">
      <c r="A20" s="141" t="str">
        <f>'t1'!A20</f>
        <v>CAT. A - F3</v>
      </c>
      <c r="B20" s="327" t="str">
        <f>'t1'!B20</f>
        <v>0CAF03</v>
      </c>
      <c r="C20" s="946">
        <f>'t11'!U22+'t11'!V22</f>
        <v>0</v>
      </c>
      <c r="D20" s="946">
        <f>(C20-'t11'!Q22-'t11'!R22-'t11'!S22-'t11'!T22)</f>
        <v>0</v>
      </c>
      <c r="E20" s="947">
        <f>'t12'!C20/12</f>
        <v>0</v>
      </c>
      <c r="F20" s="946">
        <f>'t3'!M20+'t3'!N20+'t3'!O20+'t3'!P20+'t3'!Q20+'t3'!R20</f>
        <v>0</v>
      </c>
      <c r="G20" s="371" t="str">
        <f t="shared" si="0"/>
        <v>OK</v>
      </c>
      <c r="H20" s="371" t="str">
        <f t="shared" si="1"/>
        <v>OK</v>
      </c>
      <c r="I20" s="679">
        <f>IF(H20="KO",($H$5&amp;(('t12'!C20/12*273)+(('t3'!M20+'t3'!N20+'t3'!O20+'t3'!P20+'t3'!Q20+'t3'!R20)*273))&amp;")"),"")</f>
      </c>
    </row>
    <row r="21" spans="1:9" ht="12.75">
      <c r="A21" s="141" t="str">
        <f>'t1'!A21</f>
        <v>CAT. A - F2</v>
      </c>
      <c r="B21" s="327" t="str">
        <f>'t1'!B21</f>
        <v>0CAF02</v>
      </c>
      <c r="C21" s="946">
        <f>'t11'!U23+'t11'!V23</f>
        <v>0</v>
      </c>
      <c r="D21" s="946">
        <f>(C21-'t11'!Q23-'t11'!R23-'t11'!S23-'t11'!T23)</f>
        <v>0</v>
      </c>
      <c r="E21" s="947">
        <f>'t12'!C21/12</f>
        <v>0</v>
      </c>
      <c r="F21" s="946">
        <f>'t3'!M21+'t3'!N21+'t3'!O21+'t3'!P21+'t3'!Q21+'t3'!R21</f>
        <v>0</v>
      </c>
      <c r="G21" s="371" t="str">
        <f t="shared" si="0"/>
        <v>OK</v>
      </c>
      <c r="H21" s="371" t="str">
        <f t="shared" si="1"/>
        <v>OK</v>
      </c>
      <c r="I21" s="679">
        <f>IF(H21="KO",($H$5&amp;(('t12'!C21/12*273)+(('t3'!M21+'t3'!N21+'t3'!O21+'t3'!P21+'t3'!Q21+'t3'!R21)*273))&amp;")"),"")</f>
      </c>
    </row>
    <row r="22" spans="1:9" ht="12.75">
      <c r="A22" s="141" t="str">
        <f>'t1'!A22</f>
        <v>CAT. A - F1</v>
      </c>
      <c r="B22" s="327" t="str">
        <f>'t1'!B22</f>
        <v>0CAF01</v>
      </c>
      <c r="C22" s="946">
        <f>'t11'!U24+'t11'!V24</f>
        <v>0</v>
      </c>
      <c r="D22" s="946">
        <f>(C22-'t11'!Q24-'t11'!R24-'t11'!S24-'t11'!T24)</f>
        <v>0</v>
      </c>
      <c r="E22" s="947">
        <f>'t12'!C22/12</f>
        <v>0</v>
      </c>
      <c r="F22" s="946">
        <f>'t3'!M22+'t3'!N22+'t3'!O22+'t3'!P22+'t3'!Q22+'t3'!R22</f>
        <v>0</v>
      </c>
      <c r="G22" s="371" t="str">
        <f t="shared" si="0"/>
        <v>OK</v>
      </c>
      <c r="H22" s="371" t="str">
        <f t="shared" si="1"/>
        <v>OK</v>
      </c>
      <c r="I22" s="679">
        <f>IF(H22="KO",($H$5&amp;(('t12'!C22/12*273)+(('t3'!M22+'t3'!N22+'t3'!O22+'t3'!P22+'t3'!Q22+'t3'!R22)*273))&amp;")"),"")</f>
      </c>
    </row>
    <row r="23" spans="1:9" ht="12.75">
      <c r="A23" s="141" t="str">
        <f>'t1'!A23</f>
        <v>CAT. B - F9</v>
      </c>
      <c r="B23" s="327" t="str">
        <f>'t1'!B23</f>
        <v>0CBF09</v>
      </c>
      <c r="C23" s="946">
        <f>'t11'!U25+'t11'!V25</f>
        <v>0</v>
      </c>
      <c r="D23" s="946">
        <f>(C23-'t11'!Q25-'t11'!R25-'t11'!S25-'t11'!T25)</f>
        <v>0</v>
      </c>
      <c r="E23" s="947">
        <f>'t12'!C23/12</f>
        <v>0</v>
      </c>
      <c r="F23" s="946">
        <f>'t3'!M23+'t3'!N23+'t3'!O23+'t3'!P23+'t3'!Q23+'t3'!R23</f>
        <v>0</v>
      </c>
      <c r="G23" s="371" t="str">
        <f t="shared" si="0"/>
        <v>OK</v>
      </c>
      <c r="H23" s="371" t="str">
        <f t="shared" si="1"/>
        <v>OK</v>
      </c>
      <c r="I23" s="679">
        <f>IF(H23="KO",($H$5&amp;(('t12'!C23/12*273)+(('t3'!M23+'t3'!N23+'t3'!O23+'t3'!P23+'t3'!Q23+'t3'!R23)*273))&amp;")"),"")</f>
      </c>
    </row>
    <row r="24" spans="1:9" ht="12.75">
      <c r="A24" s="141" t="str">
        <f>'t1'!A24</f>
        <v>CAT. B - F8</v>
      </c>
      <c r="B24" s="327" t="str">
        <f>'t1'!B24</f>
        <v>0CBF08</v>
      </c>
      <c r="C24" s="946">
        <f>'t11'!U26+'t11'!V26</f>
        <v>0</v>
      </c>
      <c r="D24" s="946">
        <f>(C24-'t11'!Q26-'t11'!R26-'t11'!S26-'t11'!T26)</f>
        <v>0</v>
      </c>
      <c r="E24" s="947">
        <f>'t12'!C24/12</f>
        <v>0</v>
      </c>
      <c r="F24" s="946">
        <f>'t3'!M24+'t3'!N24+'t3'!O24+'t3'!P24+'t3'!Q24+'t3'!R24</f>
        <v>0</v>
      </c>
      <c r="G24" s="371" t="str">
        <f t="shared" si="0"/>
        <v>OK</v>
      </c>
      <c r="H24" s="371" t="str">
        <f t="shared" si="1"/>
        <v>OK</v>
      </c>
      <c r="I24" s="679">
        <f>IF(H24="KO",($H$5&amp;(('t12'!C24/12*273)+(('t3'!M24+'t3'!N24+'t3'!O24+'t3'!P24+'t3'!Q24+'t3'!R24)*273))&amp;")"),"")</f>
      </c>
    </row>
    <row r="25" spans="1:9" ht="12.75">
      <c r="A25" s="141" t="str">
        <f>'t1'!A25</f>
        <v>CAT. B - F7</v>
      </c>
      <c r="B25" s="327" t="str">
        <f>'t1'!B25</f>
        <v>0CBF07</v>
      </c>
      <c r="C25" s="946">
        <f>'t11'!U27+'t11'!V27</f>
        <v>0</v>
      </c>
      <c r="D25" s="946">
        <f>(C25-'t11'!Q27-'t11'!R27-'t11'!S27-'t11'!T27)</f>
        <v>0</v>
      </c>
      <c r="E25" s="947">
        <f>'t12'!C25/12</f>
        <v>0</v>
      </c>
      <c r="F25" s="946">
        <f>'t3'!M25+'t3'!N25+'t3'!O25+'t3'!P25+'t3'!Q25+'t3'!R25</f>
        <v>0</v>
      </c>
      <c r="G25" s="371" t="str">
        <f t="shared" si="0"/>
        <v>OK</v>
      </c>
      <c r="H25" s="371" t="str">
        <f t="shared" si="1"/>
        <v>OK</v>
      </c>
      <c r="I25" s="679">
        <f>IF(H25="KO",($H$5&amp;(('t12'!C25/12*273)+(('t3'!M25+'t3'!N25+'t3'!O25+'t3'!P25+'t3'!Q25+'t3'!R25)*273))&amp;")"),"")</f>
      </c>
    </row>
    <row r="26" spans="1:9" ht="12.75">
      <c r="A26" s="141" t="str">
        <f>'t1'!A26</f>
        <v>CAT. B - F6</v>
      </c>
      <c r="B26" s="327" t="str">
        <f>'t1'!B26</f>
        <v>0CBF06</v>
      </c>
      <c r="C26" s="946">
        <f>'t11'!U28+'t11'!V28</f>
        <v>0</v>
      </c>
      <c r="D26" s="946">
        <f>(C26-'t11'!Q28-'t11'!R28-'t11'!S28-'t11'!T28)</f>
        <v>0</v>
      </c>
      <c r="E26" s="947">
        <f>'t12'!C26/12</f>
        <v>0</v>
      </c>
      <c r="F26" s="946">
        <f>'t3'!M26+'t3'!N26+'t3'!O26+'t3'!P26+'t3'!Q26+'t3'!R26</f>
        <v>0</v>
      </c>
      <c r="G26" s="371" t="str">
        <f t="shared" si="0"/>
        <v>OK</v>
      </c>
      <c r="H26" s="371" t="str">
        <f t="shared" si="1"/>
        <v>OK</v>
      </c>
      <c r="I26" s="679">
        <f>IF(H26="KO",($H$5&amp;(('t12'!C26/12*273)+(('t3'!M26+'t3'!N26+'t3'!O26+'t3'!P26+'t3'!Q26+'t3'!R26)*273))&amp;")"),"")</f>
      </c>
    </row>
    <row r="27" spans="1:9" ht="12.75">
      <c r="A27" s="141" t="str">
        <f>'t1'!A27</f>
        <v>CAT. B - F5</v>
      </c>
      <c r="B27" s="327" t="str">
        <f>'t1'!B27</f>
        <v>0CBF05</v>
      </c>
      <c r="C27" s="946">
        <f>'t11'!U29+'t11'!V29</f>
        <v>0</v>
      </c>
      <c r="D27" s="946">
        <f>(C27-'t11'!Q29-'t11'!R29-'t11'!S29-'t11'!T29)</f>
        <v>0</v>
      </c>
      <c r="E27" s="947">
        <f>'t12'!C27/12</f>
        <v>0</v>
      </c>
      <c r="F27" s="946">
        <f>'t3'!M27+'t3'!N27+'t3'!O27+'t3'!P27+'t3'!Q27+'t3'!R27</f>
        <v>0</v>
      </c>
      <c r="G27" s="371" t="str">
        <f t="shared" si="0"/>
        <v>OK</v>
      </c>
      <c r="H27" s="371" t="str">
        <f t="shared" si="1"/>
        <v>OK</v>
      </c>
      <c r="I27" s="679">
        <f>IF(H27="KO",($H$5&amp;(('t12'!C27/12*273)+(('t3'!M27+'t3'!N27+'t3'!O27+'t3'!P27+'t3'!Q27+'t3'!R27)*273))&amp;")"),"")</f>
      </c>
    </row>
    <row r="28" spans="1:9" ht="12.75">
      <c r="A28" s="141" t="str">
        <f>'t1'!A28</f>
        <v>CAT. B - F4</v>
      </c>
      <c r="B28" s="327" t="str">
        <f>'t1'!B28</f>
        <v>0CBF04</v>
      </c>
      <c r="C28" s="946">
        <f>'t11'!U30+'t11'!V30</f>
        <v>0</v>
      </c>
      <c r="D28" s="946">
        <f>(C28-'t11'!Q30-'t11'!R30-'t11'!S30-'t11'!T30)</f>
        <v>0</v>
      </c>
      <c r="E28" s="947">
        <f>'t12'!C28/12</f>
        <v>0</v>
      </c>
      <c r="F28" s="946">
        <f>'t3'!M28+'t3'!N28+'t3'!O28+'t3'!P28+'t3'!Q28+'t3'!R28</f>
        <v>0</v>
      </c>
      <c r="G28" s="371" t="str">
        <f t="shared" si="0"/>
        <v>OK</v>
      </c>
      <c r="H28" s="371" t="str">
        <f t="shared" si="1"/>
        <v>OK</v>
      </c>
      <c r="I28" s="679">
        <f>IF(H28="KO",($H$5&amp;(('t12'!C28/12*273)+(('t3'!M28+'t3'!N28+'t3'!O28+'t3'!P28+'t3'!Q28+'t3'!R28)*273))&amp;")"),"")</f>
      </c>
    </row>
    <row r="29" spans="1:9" ht="12.75">
      <c r="A29" s="141" t="str">
        <f>'t1'!A29</f>
        <v>CAT. B - F3</v>
      </c>
      <c r="B29" s="327" t="str">
        <f>'t1'!B29</f>
        <v>0CBF03</v>
      </c>
      <c r="C29" s="946">
        <f>'t11'!U31+'t11'!V31</f>
        <v>0</v>
      </c>
      <c r="D29" s="946">
        <f>(C29-'t11'!Q31-'t11'!R31-'t11'!S31-'t11'!T31)</f>
        <v>0</v>
      </c>
      <c r="E29" s="947">
        <f>'t12'!C29/12</f>
        <v>0</v>
      </c>
      <c r="F29" s="946">
        <f>'t3'!M29+'t3'!N29+'t3'!O29+'t3'!P29+'t3'!Q29+'t3'!R29</f>
        <v>0</v>
      </c>
      <c r="G29" s="371" t="str">
        <f t="shared" si="0"/>
        <v>OK</v>
      </c>
      <c r="H29" s="371" t="str">
        <f t="shared" si="1"/>
        <v>OK</v>
      </c>
      <c r="I29" s="679">
        <f>IF(H29="KO",($H$5&amp;(('t12'!C29/12*273)+(('t3'!M29+'t3'!N29+'t3'!O29+'t3'!P29+'t3'!Q29+'t3'!R29)*273))&amp;")"),"")</f>
      </c>
    </row>
    <row r="30" spans="1:9" ht="12.75">
      <c r="A30" s="141" t="str">
        <f>'t1'!A30</f>
        <v>CAT. B - F2</v>
      </c>
      <c r="B30" s="327" t="str">
        <f>'t1'!B30</f>
        <v>0CBF02</v>
      </c>
      <c r="C30" s="946">
        <f>'t11'!U32+'t11'!V32</f>
        <v>0</v>
      </c>
      <c r="D30" s="946">
        <f>(C30-'t11'!Q32-'t11'!R32-'t11'!S32-'t11'!T32)</f>
        <v>0</v>
      </c>
      <c r="E30" s="947">
        <f>'t12'!C30/12</f>
        <v>0</v>
      </c>
      <c r="F30" s="946">
        <f>'t3'!M30+'t3'!N30+'t3'!O30+'t3'!P30+'t3'!Q30+'t3'!R30</f>
        <v>0</v>
      </c>
      <c r="G30" s="371" t="str">
        <f t="shared" si="0"/>
        <v>OK</v>
      </c>
      <c r="H30" s="371" t="str">
        <f t="shared" si="1"/>
        <v>OK</v>
      </c>
      <c r="I30" s="679">
        <f>IF(H30="KO",($H$5&amp;(('t12'!C30/12*273)+(('t3'!M30+'t3'!N30+'t3'!O30+'t3'!P30+'t3'!Q30+'t3'!R30)*273))&amp;")"),"")</f>
      </c>
    </row>
    <row r="31" spans="1:9" ht="12.75">
      <c r="A31" s="141" t="str">
        <f>'t1'!A31</f>
        <v>CAT. B - F1</v>
      </c>
      <c r="B31" s="327" t="str">
        <f>'t1'!B31</f>
        <v>0CBF01</v>
      </c>
      <c r="C31" s="946">
        <f>'t11'!U33+'t11'!V33</f>
        <v>0</v>
      </c>
      <c r="D31" s="946">
        <f>(C31-'t11'!Q33-'t11'!R33-'t11'!S33-'t11'!T33)</f>
        <v>0</v>
      </c>
      <c r="E31" s="947">
        <f>'t12'!C31/12</f>
        <v>0</v>
      </c>
      <c r="F31" s="946">
        <f>'t3'!M31+'t3'!N31+'t3'!O31+'t3'!P31+'t3'!Q31+'t3'!R31</f>
        <v>0</v>
      </c>
      <c r="G31" s="371" t="str">
        <f t="shared" si="0"/>
        <v>OK</v>
      </c>
      <c r="H31" s="371" t="str">
        <f t="shared" si="1"/>
        <v>OK</v>
      </c>
      <c r="I31" s="679">
        <f>IF(H31="KO",($H$5&amp;(('t12'!C31/12*273)+(('t3'!M31+'t3'!N31+'t3'!O31+'t3'!P31+'t3'!Q31+'t3'!R31)*273))&amp;")"),"")</f>
      </c>
    </row>
  </sheetData>
  <sheetProtection password="EA98" sheet="1" formatColumns="0" selectLockedCells="1" selectUnlockedCells="1"/>
  <mergeCells count="3">
    <mergeCell ref="A1:I1"/>
    <mergeCell ref="D2:G2"/>
    <mergeCell ref="A3:I3"/>
  </mergeCells>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9"/>
  <dimension ref="A1:AN11"/>
  <sheetViews>
    <sheetView showGridLines="0" zoomScalePageLayoutView="0" workbookViewId="0" topLeftCell="A1">
      <selection activeCell="AA6" sqref="AA6"/>
    </sheetView>
  </sheetViews>
  <sheetFormatPr defaultColWidth="9.33203125" defaultRowHeight="10.5"/>
  <cols>
    <col min="1" max="1" width="33" style="5" customWidth="1"/>
    <col min="2" max="2" width="13.33203125" style="7" hidden="1" customWidth="1"/>
    <col min="3" max="8" width="11.16015625" style="5" hidden="1" customWidth="1"/>
    <col min="9" max="16" width="10.83203125" style="5" hidden="1" customWidth="1"/>
    <col min="17" max="26" width="9.33203125" style="5" hidden="1" customWidth="1"/>
    <col min="27" max="32" width="11.16015625" style="5" customWidth="1"/>
    <col min="33" max="40" width="10.83203125" style="5" customWidth="1"/>
    <col min="41" max="42" width="9.33203125" style="5" customWidth="1"/>
    <col min="43" max="16384" width="9.33203125" style="5" customWidth="1"/>
  </cols>
  <sheetData>
    <row r="1" spans="1:37" ht="43.5" customHeight="1">
      <c r="A1" s="874" t="str">
        <f>'t1'!A1</f>
        <v>PRESIDENZA DEL CONSIGLIO DEI MINISTRI - anno 2019</v>
      </c>
      <c r="B1" s="874"/>
      <c r="C1" s="874"/>
      <c r="D1" s="874"/>
      <c r="E1" s="874"/>
      <c r="F1" s="874"/>
      <c r="G1" s="874"/>
      <c r="H1" s="874"/>
      <c r="I1" s="874"/>
      <c r="J1" s="874"/>
      <c r="K1" s="3"/>
      <c r="L1" s="321"/>
      <c r="M1"/>
      <c r="AI1" s="3"/>
      <c r="AJ1" s="321"/>
      <c r="AK1"/>
    </row>
    <row r="2" spans="1:36" ht="30" customHeight="1" thickBot="1">
      <c r="A2" s="6"/>
      <c r="G2" s="1308"/>
      <c r="H2" s="1308"/>
      <c r="I2" s="1308"/>
      <c r="J2" s="1308"/>
      <c r="K2" s="1308"/>
      <c r="L2" s="1308"/>
      <c r="AE2" s="1308"/>
      <c r="AF2" s="1308"/>
      <c r="AG2" s="1308"/>
      <c r="AH2" s="1308"/>
      <c r="AI2" s="1308"/>
      <c r="AJ2" s="1308"/>
    </row>
    <row r="3" spans="1:40" ht="24.75" customHeight="1" thickBot="1">
      <c r="A3" s="12"/>
      <c r="B3" s="13"/>
      <c r="C3" s="107" t="s">
        <v>253</v>
      </c>
      <c r="D3" s="14"/>
      <c r="E3" s="14"/>
      <c r="F3" s="14"/>
      <c r="G3" s="701"/>
      <c r="H3" s="701"/>
      <c r="I3" s="701"/>
      <c r="J3" s="701"/>
      <c r="K3" s="701"/>
      <c r="L3" s="702"/>
      <c r="M3" s="280"/>
      <c r="N3" s="280"/>
      <c r="O3" s="280"/>
      <c r="P3" s="281"/>
      <c r="AA3" s="107" t="s">
        <v>253</v>
      </c>
      <c r="AB3" s="14"/>
      <c r="AC3" s="14"/>
      <c r="AD3" s="14"/>
      <c r="AE3" s="701"/>
      <c r="AF3" s="701"/>
      <c r="AG3" s="701"/>
      <c r="AH3" s="701"/>
      <c r="AI3" s="701"/>
      <c r="AJ3" s="702"/>
      <c r="AK3" s="280"/>
      <c r="AL3" s="280"/>
      <c r="AM3" s="280"/>
      <c r="AN3" s="281"/>
    </row>
    <row r="4" spans="1:40" ht="52.5" customHeight="1" thickTop="1">
      <c r="A4" s="109" t="s">
        <v>106</v>
      </c>
      <c r="B4" s="110" t="s">
        <v>74</v>
      </c>
      <c r="C4" s="20" t="s">
        <v>136</v>
      </c>
      <c r="D4" s="111"/>
      <c r="E4" s="20" t="s">
        <v>137</v>
      </c>
      <c r="F4" s="111"/>
      <c r="G4" s="20" t="s">
        <v>54</v>
      </c>
      <c r="H4" s="111"/>
      <c r="I4" s="136" t="s">
        <v>835</v>
      </c>
      <c r="J4" s="111"/>
      <c r="K4" s="1309" t="s">
        <v>806</v>
      </c>
      <c r="L4" s="1310"/>
      <c r="M4" s="1309" t="s">
        <v>0</v>
      </c>
      <c r="N4" s="1310"/>
      <c r="O4" s="1309" t="s">
        <v>1</v>
      </c>
      <c r="P4" s="1311"/>
      <c r="AA4" s="1312" t="s">
        <v>136</v>
      </c>
      <c r="AB4" s="1313"/>
      <c r="AC4" s="1312" t="s">
        <v>137</v>
      </c>
      <c r="AD4" s="1313"/>
      <c r="AE4" s="1312" t="s">
        <v>54</v>
      </c>
      <c r="AF4" s="1313"/>
      <c r="AG4" s="1309" t="s">
        <v>835</v>
      </c>
      <c r="AH4" s="1310"/>
      <c r="AI4" s="1309" t="s">
        <v>806</v>
      </c>
      <c r="AJ4" s="1310"/>
      <c r="AK4" s="1309" t="s">
        <v>0</v>
      </c>
      <c r="AL4" s="1310"/>
      <c r="AM4" s="1309" t="s">
        <v>1</v>
      </c>
      <c r="AN4" s="1311"/>
    </row>
    <row r="5" spans="1:40" ht="20.25" customHeight="1" thickBot="1">
      <c r="A5" s="15"/>
      <c r="B5" s="19"/>
      <c r="C5" s="523" t="s">
        <v>75</v>
      </c>
      <c r="D5" s="524" t="s">
        <v>76</v>
      </c>
      <c r="E5" s="523" t="s">
        <v>75</v>
      </c>
      <c r="F5" s="524" t="s">
        <v>76</v>
      </c>
      <c r="G5" s="523" t="s">
        <v>75</v>
      </c>
      <c r="H5" s="524" t="s">
        <v>76</v>
      </c>
      <c r="I5" s="523" t="s">
        <v>75</v>
      </c>
      <c r="J5" s="524" t="s">
        <v>76</v>
      </c>
      <c r="K5" s="523" t="s">
        <v>75</v>
      </c>
      <c r="L5" s="525" t="s">
        <v>76</v>
      </c>
      <c r="M5" s="523" t="s">
        <v>75</v>
      </c>
      <c r="N5" s="525" t="s">
        <v>76</v>
      </c>
      <c r="O5" s="523" t="s">
        <v>75</v>
      </c>
      <c r="P5" s="525" t="s">
        <v>76</v>
      </c>
      <c r="AA5" s="523" t="s">
        <v>75</v>
      </c>
      <c r="AB5" s="524" t="s">
        <v>76</v>
      </c>
      <c r="AC5" s="523" t="s">
        <v>75</v>
      </c>
      <c r="AD5" s="524" t="s">
        <v>76</v>
      </c>
      <c r="AE5" s="523" t="s">
        <v>75</v>
      </c>
      <c r="AF5" s="524" t="s">
        <v>76</v>
      </c>
      <c r="AG5" s="523" t="s">
        <v>75</v>
      </c>
      <c r="AH5" s="524" t="s">
        <v>76</v>
      </c>
      <c r="AI5" s="523" t="s">
        <v>75</v>
      </c>
      <c r="AJ5" s="525" t="s">
        <v>76</v>
      </c>
      <c r="AK5" s="523" t="s">
        <v>75</v>
      </c>
      <c r="AL5" s="525" t="s">
        <v>76</v>
      </c>
      <c r="AM5" s="523" t="s">
        <v>75</v>
      </c>
      <c r="AN5" s="525" t="s">
        <v>76</v>
      </c>
    </row>
    <row r="6" spans="1:40" ht="20.25" customHeight="1" thickTop="1">
      <c r="A6" s="492" t="s">
        <v>561</v>
      </c>
      <c r="B6" s="493" t="s">
        <v>562</v>
      </c>
      <c r="C6" s="526">
        <f aca="true" t="shared" si="0" ref="C6:J7">ROUND(AA6,2)</f>
        <v>0</v>
      </c>
      <c r="D6" s="521">
        <f t="shared" si="0"/>
        <v>0</v>
      </c>
      <c r="E6" s="526">
        <f t="shared" si="0"/>
        <v>0</v>
      </c>
      <c r="F6" s="521">
        <f t="shared" si="0"/>
        <v>0</v>
      </c>
      <c r="G6" s="526">
        <f t="shared" si="0"/>
        <v>0</v>
      </c>
      <c r="H6" s="521">
        <f t="shared" si="0"/>
        <v>0</v>
      </c>
      <c r="I6" s="526">
        <f t="shared" si="0"/>
        <v>0</v>
      </c>
      <c r="J6" s="521">
        <f t="shared" si="0"/>
        <v>0</v>
      </c>
      <c r="K6" s="905">
        <f aca="true" t="shared" si="1" ref="K6:P7">ROUND(AI6,0)</f>
        <v>0</v>
      </c>
      <c r="L6" s="906">
        <f t="shared" si="1"/>
        <v>0</v>
      </c>
      <c r="M6" s="905">
        <f t="shared" si="1"/>
        <v>0</v>
      </c>
      <c r="N6" s="906">
        <f t="shared" si="1"/>
        <v>0</v>
      </c>
      <c r="O6" s="905">
        <f t="shared" si="1"/>
        <v>0</v>
      </c>
      <c r="P6" s="906">
        <f t="shared" si="1"/>
        <v>0</v>
      </c>
      <c r="AA6" s="526"/>
      <c r="AB6" s="521"/>
      <c r="AC6" s="526"/>
      <c r="AD6" s="521"/>
      <c r="AE6" s="526"/>
      <c r="AF6" s="521"/>
      <c r="AG6" s="526"/>
      <c r="AH6" s="521"/>
      <c r="AI6" s="526"/>
      <c r="AJ6" s="522"/>
      <c r="AK6" s="526"/>
      <c r="AL6" s="522"/>
      <c r="AM6" s="526"/>
      <c r="AN6" s="522"/>
    </row>
    <row r="7" spans="1:40" ht="20.25" customHeight="1" thickBot="1">
      <c r="A7" s="492" t="s">
        <v>563</v>
      </c>
      <c r="B7" s="493" t="s">
        <v>564</v>
      </c>
      <c r="C7" s="518">
        <f t="shared" si="0"/>
        <v>0</v>
      </c>
      <c r="D7" s="519">
        <f t="shared" si="0"/>
        <v>0</v>
      </c>
      <c r="E7" s="518">
        <f t="shared" si="0"/>
        <v>0</v>
      </c>
      <c r="F7" s="519">
        <f t="shared" si="0"/>
        <v>0</v>
      </c>
      <c r="G7" s="518">
        <f t="shared" si="0"/>
        <v>0</v>
      </c>
      <c r="H7" s="519">
        <f t="shared" si="0"/>
        <v>0</v>
      </c>
      <c r="I7" s="518">
        <f t="shared" si="0"/>
        <v>0</v>
      </c>
      <c r="J7" s="519">
        <f t="shared" si="0"/>
        <v>0</v>
      </c>
      <c r="K7" s="907">
        <f t="shared" si="1"/>
        <v>0</v>
      </c>
      <c r="L7" s="908">
        <f t="shared" si="1"/>
        <v>0</v>
      </c>
      <c r="M7" s="907">
        <f t="shared" si="1"/>
        <v>0</v>
      </c>
      <c r="N7" s="908">
        <f t="shared" si="1"/>
        <v>0</v>
      </c>
      <c r="O7" s="907">
        <f t="shared" si="1"/>
        <v>0</v>
      </c>
      <c r="P7" s="908">
        <f t="shared" si="1"/>
        <v>0</v>
      </c>
      <c r="AA7" s="518"/>
      <c r="AB7" s="519"/>
      <c r="AC7" s="518"/>
      <c r="AD7" s="519"/>
      <c r="AE7" s="518"/>
      <c r="AF7" s="519"/>
      <c r="AG7" s="518"/>
      <c r="AH7" s="519"/>
      <c r="AI7" s="518"/>
      <c r="AJ7" s="520"/>
      <c r="AK7" s="518"/>
      <c r="AL7" s="520"/>
      <c r="AM7" s="518"/>
      <c r="AN7" s="520"/>
    </row>
    <row r="8" spans="1:40" ht="33" customHeight="1" thickBot="1" thickTop="1">
      <c r="A8" s="18" t="s">
        <v>77</v>
      </c>
      <c r="B8" s="16"/>
      <c r="C8" s="527">
        <f aca="true" t="shared" si="2" ref="C8:P8">SUM(C6:C7)</f>
        <v>0</v>
      </c>
      <c r="D8" s="528">
        <f t="shared" si="2"/>
        <v>0</v>
      </c>
      <c r="E8" s="527">
        <f t="shared" si="2"/>
        <v>0</v>
      </c>
      <c r="F8" s="528">
        <f t="shared" si="2"/>
        <v>0</v>
      </c>
      <c r="G8" s="527">
        <f t="shared" si="2"/>
        <v>0</v>
      </c>
      <c r="H8" s="528">
        <f t="shared" si="2"/>
        <v>0</v>
      </c>
      <c r="I8" s="527">
        <f t="shared" si="2"/>
        <v>0</v>
      </c>
      <c r="J8" s="528">
        <f t="shared" si="2"/>
        <v>0</v>
      </c>
      <c r="K8" s="527">
        <f t="shared" si="2"/>
        <v>0</v>
      </c>
      <c r="L8" s="529">
        <f t="shared" si="2"/>
        <v>0</v>
      </c>
      <c r="M8" s="527">
        <f t="shared" si="2"/>
        <v>0</v>
      </c>
      <c r="N8" s="529">
        <f t="shared" si="2"/>
        <v>0</v>
      </c>
      <c r="O8" s="527">
        <f t="shared" si="2"/>
        <v>0</v>
      </c>
      <c r="P8" s="529">
        <f t="shared" si="2"/>
        <v>0</v>
      </c>
      <c r="AA8" s="527">
        <f aca="true" t="shared" si="3" ref="AA8:AN8">SUM(AA6:AA7)</f>
        <v>0</v>
      </c>
      <c r="AB8" s="528">
        <f t="shared" si="3"/>
        <v>0</v>
      </c>
      <c r="AC8" s="527">
        <f t="shared" si="3"/>
        <v>0</v>
      </c>
      <c r="AD8" s="528">
        <f t="shared" si="3"/>
        <v>0</v>
      </c>
      <c r="AE8" s="527">
        <f t="shared" si="3"/>
        <v>0</v>
      </c>
      <c r="AF8" s="528">
        <f t="shared" si="3"/>
        <v>0</v>
      </c>
      <c r="AG8" s="527">
        <f t="shared" si="3"/>
        <v>0</v>
      </c>
      <c r="AH8" s="528">
        <f t="shared" si="3"/>
        <v>0</v>
      </c>
      <c r="AI8" s="527">
        <f t="shared" si="3"/>
        <v>0</v>
      </c>
      <c r="AJ8" s="529">
        <f t="shared" si="3"/>
        <v>0</v>
      </c>
      <c r="AK8" s="527">
        <f t="shared" si="3"/>
        <v>0</v>
      </c>
      <c r="AL8" s="529">
        <f t="shared" si="3"/>
        <v>0</v>
      </c>
      <c r="AM8" s="527">
        <f t="shared" si="3"/>
        <v>0</v>
      </c>
      <c r="AN8" s="529">
        <f t="shared" si="3"/>
        <v>0</v>
      </c>
    </row>
    <row r="9" spans="1:36" ht="8.25" customHeight="1">
      <c r="A9" s="8"/>
      <c r="B9" s="9"/>
      <c r="C9" s="10"/>
      <c r="D9" s="11"/>
      <c r="E9" s="10"/>
      <c r="F9" s="11"/>
      <c r="G9" s="10"/>
      <c r="H9" s="11"/>
      <c r="I9" s="10"/>
      <c r="J9" s="11"/>
      <c r="K9" s="10"/>
      <c r="L9" s="11"/>
      <c r="AA9" s="10"/>
      <c r="AB9" s="11"/>
      <c r="AC9" s="10"/>
      <c r="AD9" s="11"/>
      <c r="AE9" s="10"/>
      <c r="AF9" s="11"/>
      <c r="AG9" s="10"/>
      <c r="AH9" s="11"/>
      <c r="AI9" s="10"/>
      <c r="AJ9" s="11"/>
    </row>
    <row r="10" ht="12.75">
      <c r="A10" s="104" t="s">
        <v>138</v>
      </c>
    </row>
    <row r="11" ht="12.75">
      <c r="A11" s="104" t="s">
        <v>139</v>
      </c>
    </row>
  </sheetData>
  <sheetProtection password="EA98" sheet="1" formatColumns="0" selectLockedCells="1"/>
  <mergeCells count="12">
    <mergeCell ref="AK4:AL4"/>
    <mergeCell ref="AM4:AN4"/>
    <mergeCell ref="G2:L2"/>
    <mergeCell ref="AE2:AJ2"/>
    <mergeCell ref="K4:L4"/>
    <mergeCell ref="M4:N4"/>
    <mergeCell ref="O4:P4"/>
    <mergeCell ref="AI4:AJ4"/>
    <mergeCell ref="AA4:AB4"/>
    <mergeCell ref="AC4:AD4"/>
    <mergeCell ref="AE4:AF4"/>
    <mergeCell ref="AG4:AH4"/>
  </mergeCells>
  <dataValidations count="2">
    <dataValidation type="decimal" allowBlank="1" showInputMessage="1" showErrorMessage="1" promptTitle="ATTENZIONE!" prompt="Inserire solo numeri decimali con due cifre dopo la virgola" sqref="C6:J7 AA6:AH7">
      <formula1>0</formula1>
      <formula2>9999999</formula2>
    </dataValidation>
    <dataValidation type="whole" allowBlank="1" showErrorMessage="1" promptTitle="ATTENZIONE!" prompt="Inserire solo numeri decimali con due cifre dopo la virgola" sqref="K6:P7 AI6:AN7">
      <formula1>0</formula1>
      <formula2>9999999</formula2>
    </dataValidation>
  </dataValidations>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sheetPr codeName="Foglio34"/>
  <dimension ref="A1:T28"/>
  <sheetViews>
    <sheetView zoomScalePageLayoutView="0" workbookViewId="0" topLeftCell="A1">
      <selection activeCell="D10" sqref="D10"/>
    </sheetView>
  </sheetViews>
  <sheetFormatPr defaultColWidth="9.33203125" defaultRowHeight="10.5"/>
  <cols>
    <col min="1" max="1" width="6.16015625" style="595" bestFit="1" customWidth="1"/>
    <col min="2" max="2" width="13" style="591" customWidth="1"/>
    <col min="3" max="3" width="29.83203125" style="591" customWidth="1"/>
    <col min="4" max="11" width="13.5" style="591" customWidth="1"/>
    <col min="12" max="19" width="7.83203125" style="591" hidden="1" customWidth="1"/>
    <col min="20" max="20" width="0" style="591" hidden="1" customWidth="1"/>
    <col min="21" max="21" width="8" style="591" customWidth="1"/>
    <col min="22" max="22" width="10.5" style="591" customWidth="1"/>
    <col min="23" max="16384" width="9.33203125" style="591" customWidth="1"/>
  </cols>
  <sheetData>
    <row r="1" spans="1:19" ht="23.25" customHeight="1">
      <c r="A1" s="595" t="str">
        <f>SI_1!A2</f>
        <v>PCMD</v>
      </c>
      <c r="B1" s="1322" t="str">
        <f>'t1'!A1</f>
        <v>PRESIDENZA DEL CONSIGLIO DEI MINISTRI - anno 2019</v>
      </c>
      <c r="C1" s="1322"/>
      <c r="D1" s="1322"/>
      <c r="E1" s="1322"/>
      <c r="F1" s="1322"/>
      <c r="G1" s="1322"/>
      <c r="H1" s="1322"/>
      <c r="I1" s="1322"/>
      <c r="J1" s="1322"/>
      <c r="K1" s="1322"/>
      <c r="L1" s="1322"/>
      <c r="M1" s="1322"/>
      <c r="N1" s="1322"/>
      <c r="O1" s="1322"/>
      <c r="P1" s="1322"/>
      <c r="Q1" s="1322"/>
      <c r="R1" s="1322"/>
      <c r="S1" s="1322"/>
    </row>
    <row r="2" spans="4:17" ht="10.5">
      <c r="D2" s="592"/>
      <c r="E2" s="592"/>
      <c r="F2" s="592"/>
      <c r="G2" s="592"/>
      <c r="H2" s="592"/>
      <c r="I2" s="592"/>
      <c r="J2" s="592"/>
      <c r="K2" s="592"/>
      <c r="L2" s="592"/>
      <c r="M2" s="592"/>
      <c r="N2" s="592"/>
      <c r="O2" s="592"/>
      <c r="P2" s="592"/>
      <c r="Q2" s="592"/>
    </row>
    <row r="3" spans="4:18" ht="23.25" customHeight="1">
      <c r="D3" s="593"/>
      <c r="E3" s="593"/>
      <c r="F3" s="593"/>
      <c r="G3" s="593"/>
      <c r="H3" s="593"/>
      <c r="I3" s="593"/>
      <c r="J3" s="612"/>
      <c r="K3" s="612"/>
      <c r="M3" s="594"/>
      <c r="N3" s="594"/>
      <c r="O3" s="594"/>
      <c r="P3" s="594"/>
      <c r="Q3" s="594"/>
      <c r="R3" s="594"/>
    </row>
    <row r="4" ht="12">
      <c r="D4" s="596"/>
    </row>
    <row r="6" spans="2:19" ht="15" customHeight="1" hidden="1" thickTop="1">
      <c r="B6" s="1314"/>
      <c r="C6" s="1320"/>
      <c r="D6" s="1323"/>
      <c r="E6" s="1324"/>
      <c r="F6" s="1324"/>
      <c r="G6" s="1324"/>
      <c r="H6" s="1324"/>
      <c r="I6" s="1324"/>
      <c r="J6" s="1324"/>
      <c r="K6" s="1325"/>
      <c r="L6" s="1323"/>
      <c r="M6" s="1324"/>
      <c r="N6" s="1324"/>
      <c r="O6" s="1324"/>
      <c r="P6" s="1324"/>
      <c r="Q6" s="1324"/>
      <c r="R6" s="1324"/>
      <c r="S6" s="1325"/>
    </row>
    <row r="7" spans="2:19" ht="13.5" customHeight="1" hidden="1">
      <c r="B7" s="1314"/>
      <c r="C7" s="1320"/>
      <c r="D7" s="1326"/>
      <c r="E7" s="1314"/>
      <c r="F7" s="1314"/>
      <c r="G7" s="1314"/>
      <c r="H7" s="1314"/>
      <c r="I7" s="1314"/>
      <c r="J7" s="1314"/>
      <c r="K7" s="1327"/>
      <c r="L7" s="1326"/>
      <c r="M7" s="1314"/>
      <c r="N7" s="1314"/>
      <c r="O7" s="1314"/>
      <c r="P7" s="1314"/>
      <c r="Q7" s="1314"/>
      <c r="R7" s="1314"/>
      <c r="S7" s="1327"/>
    </row>
    <row r="8" spans="2:19" ht="60" customHeight="1">
      <c r="B8" s="1314" t="s">
        <v>348</v>
      </c>
      <c r="C8" s="1320"/>
      <c r="D8" s="1321" t="s">
        <v>308</v>
      </c>
      <c r="E8" s="1315"/>
      <c r="F8" s="1315" t="s">
        <v>309</v>
      </c>
      <c r="G8" s="1315"/>
      <c r="H8" s="1315" t="s">
        <v>310</v>
      </c>
      <c r="I8" s="1315"/>
      <c r="J8" s="1315" t="s">
        <v>311</v>
      </c>
      <c r="K8" s="1316"/>
      <c r="L8" s="1318"/>
      <c r="M8" s="1315"/>
      <c r="N8" s="1315"/>
      <c r="O8" s="1315"/>
      <c r="P8" s="1315"/>
      <c r="Q8" s="1315"/>
      <c r="R8" s="1315"/>
      <c r="S8" s="1316"/>
    </row>
    <row r="9" spans="2:19" ht="12">
      <c r="B9" s="1315" t="s">
        <v>312</v>
      </c>
      <c r="C9" s="1317"/>
      <c r="D9" s="603" t="s">
        <v>92</v>
      </c>
      <c r="E9" s="602" t="s">
        <v>93</v>
      </c>
      <c r="F9" s="601" t="s">
        <v>92</v>
      </c>
      <c r="G9" s="602" t="s">
        <v>93</v>
      </c>
      <c r="H9" s="601" t="s">
        <v>92</v>
      </c>
      <c r="I9" s="602" t="s">
        <v>93</v>
      </c>
      <c r="J9" s="601" t="s">
        <v>92</v>
      </c>
      <c r="K9" s="604" t="s">
        <v>93</v>
      </c>
      <c r="L9" s="603"/>
      <c r="M9" s="602"/>
      <c r="N9" s="601"/>
      <c r="O9" s="602"/>
      <c r="P9" s="601"/>
      <c r="Q9" s="602"/>
      <c r="R9" s="601"/>
      <c r="S9" s="604"/>
    </row>
    <row r="10" spans="1:19" ht="30.75" customHeight="1">
      <c r="A10" s="595" t="s">
        <v>313</v>
      </c>
      <c r="B10" s="1315" t="s">
        <v>314</v>
      </c>
      <c r="C10" s="1317"/>
      <c r="D10" s="711"/>
      <c r="E10" s="618"/>
      <c r="F10" s="618"/>
      <c r="G10" s="618"/>
      <c r="H10" s="619"/>
      <c r="I10" s="619"/>
      <c r="J10" s="619"/>
      <c r="K10" s="621"/>
      <c r="L10" s="620"/>
      <c r="M10" s="619"/>
      <c r="N10" s="619"/>
      <c r="O10" s="619"/>
      <c r="P10" s="619"/>
      <c r="Q10" s="619"/>
      <c r="R10" s="619"/>
      <c r="S10" s="621"/>
    </row>
    <row r="11" spans="2:19" ht="7.5" customHeight="1">
      <c r="B11" s="1319"/>
      <c r="C11" s="1319"/>
      <c r="D11" s="1319"/>
      <c r="E11" s="1319"/>
      <c r="F11" s="1319"/>
      <c r="G11" s="1319"/>
      <c r="H11" s="1319"/>
      <c r="I11" s="1319"/>
      <c r="J11" s="1319"/>
      <c r="K11" s="1319"/>
      <c r="L11" s="1319"/>
      <c r="M11" s="1319"/>
      <c r="N11" s="1319"/>
      <c r="O11" s="1319"/>
      <c r="P11" s="1319"/>
      <c r="Q11" s="1319"/>
      <c r="R11" s="1319"/>
      <c r="S11" s="1319"/>
    </row>
    <row r="12" spans="1:19" ht="15" customHeight="1">
      <c r="A12" s="595" t="str">
        <f>'t2'!B6</f>
        <v>CA</v>
      </c>
      <c r="B12" s="1314" t="s">
        <v>315</v>
      </c>
      <c r="C12" s="605" t="str">
        <f>'t2'!A6</f>
        <v>CATEGORIA A</v>
      </c>
      <c r="D12" s="622"/>
      <c r="E12" s="619"/>
      <c r="F12" s="619"/>
      <c r="G12" s="619"/>
      <c r="H12" s="619"/>
      <c r="I12" s="619"/>
      <c r="J12" s="619"/>
      <c r="K12" s="621"/>
      <c r="L12" s="620"/>
      <c r="M12" s="619"/>
      <c r="N12" s="619"/>
      <c r="O12" s="619"/>
      <c r="P12" s="619"/>
      <c r="Q12" s="619"/>
      <c r="R12" s="619"/>
      <c r="S12" s="621"/>
    </row>
    <row r="13" spans="1:19" ht="12">
      <c r="A13" s="595" t="str">
        <f>'t2'!B7</f>
        <v>CB</v>
      </c>
      <c r="B13" s="1314"/>
      <c r="C13" s="605" t="str">
        <f>'t2'!A7</f>
        <v>CATEGORIA B</v>
      </c>
      <c r="D13" s="622"/>
      <c r="E13" s="619"/>
      <c r="F13" s="619"/>
      <c r="G13" s="619"/>
      <c r="H13" s="619"/>
      <c r="I13" s="619"/>
      <c r="J13" s="619"/>
      <c r="K13" s="621"/>
      <c r="L13" s="620"/>
      <c r="M13" s="619"/>
      <c r="N13" s="619"/>
      <c r="O13" s="619"/>
      <c r="P13" s="619"/>
      <c r="Q13" s="619"/>
      <c r="R13" s="619"/>
      <c r="S13" s="621"/>
    </row>
    <row r="14" spans="1:20" s="599" customFormat="1" ht="13.5">
      <c r="A14" s="597"/>
      <c r="B14" s="1314"/>
      <c r="C14" s="606" t="s">
        <v>316</v>
      </c>
      <c r="D14" s="623">
        <f aca="true" t="shared" si="0" ref="D14:K14">SUM(D12:D13)</f>
        <v>0</v>
      </c>
      <c r="E14" s="624">
        <f t="shared" si="0"/>
        <v>0</v>
      </c>
      <c r="F14" s="624">
        <f t="shared" si="0"/>
        <v>0</v>
      </c>
      <c r="G14" s="624">
        <f t="shared" si="0"/>
        <v>0</v>
      </c>
      <c r="H14" s="624">
        <f t="shared" si="0"/>
        <v>0</v>
      </c>
      <c r="I14" s="624">
        <f t="shared" si="0"/>
        <v>0</v>
      </c>
      <c r="J14" s="624">
        <f t="shared" si="0"/>
        <v>0</v>
      </c>
      <c r="K14" s="625">
        <f t="shared" si="0"/>
        <v>0</v>
      </c>
      <c r="L14" s="623"/>
      <c r="M14" s="624"/>
      <c r="N14" s="624"/>
      <c r="O14" s="624"/>
      <c r="P14" s="624"/>
      <c r="Q14" s="624"/>
      <c r="R14" s="624"/>
      <c r="S14" s="625"/>
      <c r="T14" s="598">
        <f>SUM(D14:S14,D10:S10)</f>
        <v>0</v>
      </c>
    </row>
    <row r="22" ht="16.5" customHeight="1"/>
    <row r="23" spans="6:7" ht="12.75">
      <c r="F23" s="600"/>
      <c r="G23" s="600"/>
    </row>
    <row r="24" spans="6:7" ht="12.75">
      <c r="F24" s="600"/>
      <c r="G24" s="600"/>
    </row>
    <row r="26" spans="6:7" ht="12.75">
      <c r="F26" s="600"/>
      <c r="G26" s="600"/>
    </row>
    <row r="28" spans="6:7" ht="12.75">
      <c r="F28" s="600"/>
      <c r="G28" s="600"/>
    </row>
  </sheetData>
  <sheetProtection password="EA98" sheet="1" formatColumns="0" selectLockedCells="1"/>
  <mergeCells count="17">
    <mergeCell ref="D8:E8"/>
    <mergeCell ref="F8:G8"/>
    <mergeCell ref="H8:I8"/>
    <mergeCell ref="B1:S1"/>
    <mergeCell ref="B6:C7"/>
    <mergeCell ref="D6:K7"/>
    <mergeCell ref="L6:S7"/>
    <mergeCell ref="B12:B14"/>
    <mergeCell ref="P8:Q8"/>
    <mergeCell ref="R8:S8"/>
    <mergeCell ref="B9:C9"/>
    <mergeCell ref="B10:C10"/>
    <mergeCell ref="J8:K8"/>
    <mergeCell ref="L8:M8"/>
    <mergeCell ref="N8:O8"/>
    <mergeCell ref="B11:S11"/>
    <mergeCell ref="B8:C8"/>
  </mergeCells>
  <dataValidations count="1">
    <dataValidation type="whole" allowBlank="1" showInputMessage="1" showErrorMessage="1" errorTitle="ERRORE" error="INSERIRE SOLO NUMERI INTERI COMPRESI TRA 0 E 9999999" sqref="D10:S10 D12:S13">
      <formula1>0</formula1>
      <formula2>9999999</formula2>
    </dataValidation>
  </dataValidations>
  <printOptions/>
  <pageMargins left="0.39" right="0.4" top="1" bottom="1" header="0.5" footer="0.5"/>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10"/>
  <dimension ref="A1:T3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1" style="92" customWidth="1"/>
    <col min="2" max="2" width="10.66015625" style="102" customWidth="1"/>
    <col min="3" max="16" width="11.5" style="92" customWidth="1"/>
    <col min="17" max="18" width="11.5" style="0" customWidth="1"/>
    <col min="19" max="20" width="9.16015625" style="92" customWidth="1"/>
    <col min="21" max="21" width="6.66015625" style="92" customWidth="1"/>
    <col min="22" max="25" width="10.83203125" style="92" customWidth="1"/>
    <col min="26" max="16384" width="10.66015625" style="92" customWidth="1"/>
  </cols>
  <sheetData>
    <row r="1" spans="1:19" s="5" customFormat="1" ht="43.5" customHeight="1">
      <c r="A1" s="1328" t="str">
        <f>'t1'!A1</f>
        <v>PRESIDENZA DEL CONSIGLIO DEI MINISTRI - anno 2019</v>
      </c>
      <c r="B1" s="1328"/>
      <c r="C1" s="1328"/>
      <c r="D1" s="1328"/>
      <c r="E1" s="1328"/>
      <c r="F1" s="1328"/>
      <c r="G1" s="1328"/>
      <c r="H1" s="1328"/>
      <c r="I1" s="1328"/>
      <c r="J1" s="1328"/>
      <c r="K1" s="1328"/>
      <c r="L1" s="1328"/>
      <c r="M1" s="1328"/>
      <c r="N1" s="1328"/>
      <c r="O1" s="3"/>
      <c r="P1" s="321"/>
      <c r="Q1"/>
      <c r="R1"/>
      <c r="S1"/>
    </row>
    <row r="2" spans="1:19" s="5" customFormat="1" ht="30" customHeight="1" thickBot="1">
      <c r="A2" s="320"/>
      <c r="B2" s="2"/>
      <c r="C2" s="3"/>
      <c r="D2" s="3"/>
      <c r="E2" s="3"/>
      <c r="F2" s="1329"/>
      <c r="G2" s="1329"/>
      <c r="H2" s="1329"/>
      <c r="I2" s="1329"/>
      <c r="J2" s="1329"/>
      <c r="K2" s="1329"/>
      <c r="L2" s="1329"/>
      <c r="M2" s="1329"/>
      <c r="N2" s="1329"/>
      <c r="O2" s="1329"/>
      <c r="P2" s="1329"/>
      <c r="Q2"/>
      <c r="R2"/>
      <c r="S2"/>
    </row>
    <row r="3" spans="1:20" ht="18.75" customHeight="1" thickBot="1">
      <c r="A3" s="93"/>
      <c r="B3" s="94"/>
      <c r="C3" s="144" t="s">
        <v>143</v>
      </c>
      <c r="D3" s="145"/>
      <c r="E3" s="145"/>
      <c r="F3" s="146"/>
      <c r="G3" s="145"/>
      <c r="H3" s="145"/>
      <c r="I3" s="145"/>
      <c r="J3" s="145"/>
      <c r="K3" s="145"/>
      <c r="L3" s="145"/>
      <c r="M3" s="1333" t="s">
        <v>144</v>
      </c>
      <c r="N3" s="1334"/>
      <c r="O3" s="1334"/>
      <c r="P3" s="1334"/>
      <c r="Q3" s="1334"/>
      <c r="R3" s="1335"/>
      <c r="S3"/>
      <c r="T3"/>
    </row>
    <row r="4" spans="1:20" ht="21.75" customHeight="1" thickTop="1">
      <c r="A4" s="291" t="s">
        <v>141</v>
      </c>
      <c r="B4" s="292" t="s">
        <v>74</v>
      </c>
      <c r="C4" s="147" t="s">
        <v>188</v>
      </c>
      <c r="D4" s="148"/>
      <c r="E4" s="1330" t="s">
        <v>103</v>
      </c>
      <c r="F4" s="1331"/>
      <c r="G4" s="1332" t="s">
        <v>56</v>
      </c>
      <c r="H4" s="1332"/>
      <c r="I4" s="1332" t="s">
        <v>807</v>
      </c>
      <c r="J4" s="1332"/>
      <c r="K4" s="1336" t="s">
        <v>808</v>
      </c>
      <c r="L4" s="1337"/>
      <c r="M4" s="147" t="s">
        <v>188</v>
      </c>
      <c r="N4" s="149"/>
      <c r="O4" s="150" t="s">
        <v>103</v>
      </c>
      <c r="P4" s="149"/>
      <c r="Q4" s="150" t="s">
        <v>56</v>
      </c>
      <c r="R4" s="149"/>
      <c r="S4"/>
      <c r="T4"/>
    </row>
    <row r="5" spans="1:20" ht="12" thickBot="1">
      <c r="A5" s="861" t="s">
        <v>665</v>
      </c>
      <c r="B5" s="293"/>
      <c r="C5" s="151" t="s">
        <v>75</v>
      </c>
      <c r="D5" s="152" t="s">
        <v>76</v>
      </c>
      <c r="E5" s="153" t="s">
        <v>75</v>
      </c>
      <c r="F5" s="152" t="s">
        <v>76</v>
      </c>
      <c r="G5" s="153" t="s">
        <v>75</v>
      </c>
      <c r="H5" s="152" t="s">
        <v>76</v>
      </c>
      <c r="I5" s="153" t="s">
        <v>75</v>
      </c>
      <c r="J5" s="152" t="s">
        <v>76</v>
      </c>
      <c r="K5" s="153" t="s">
        <v>75</v>
      </c>
      <c r="L5" s="152" t="s">
        <v>76</v>
      </c>
      <c r="M5" s="154" t="s">
        <v>75</v>
      </c>
      <c r="N5" s="155" t="s">
        <v>76</v>
      </c>
      <c r="O5" s="156" t="s">
        <v>75</v>
      </c>
      <c r="P5" s="155" t="s">
        <v>76</v>
      </c>
      <c r="Q5" s="156" t="s">
        <v>75</v>
      </c>
      <c r="R5" s="155" t="s">
        <v>76</v>
      </c>
      <c r="S5"/>
      <c r="T5"/>
    </row>
    <row r="6" spans="1:20" ht="12.75" customHeight="1" thickTop="1">
      <c r="A6" s="25" t="str">
        <f>'t1'!A6</f>
        <v>CONSIGLIERE</v>
      </c>
      <c r="B6" s="294" t="str">
        <f>'t1'!B6</f>
        <v>0D0CON</v>
      </c>
      <c r="C6" s="231"/>
      <c r="D6" s="232"/>
      <c r="E6" s="233"/>
      <c r="F6" s="535"/>
      <c r="G6" s="537"/>
      <c r="H6" s="232"/>
      <c r="I6" s="537"/>
      <c r="J6" s="232"/>
      <c r="K6" s="537"/>
      <c r="L6" s="232"/>
      <c r="M6" s="234"/>
      <c r="N6" s="235"/>
      <c r="O6" s="236"/>
      <c r="P6" s="626"/>
      <c r="Q6" s="627"/>
      <c r="R6" s="608"/>
      <c r="S6">
        <f>'t1'!M6</f>
        <v>0</v>
      </c>
      <c r="T6"/>
    </row>
    <row r="7" spans="1:20" ht="12.75" customHeight="1">
      <c r="A7" s="24" t="str">
        <f>'t1'!A7</f>
        <v>DIRIGENTE I FASCIA</v>
      </c>
      <c r="B7" s="295" t="str">
        <f>'t1'!B7</f>
        <v>0D0077</v>
      </c>
      <c r="C7" s="231"/>
      <c r="D7" s="232"/>
      <c r="E7" s="233"/>
      <c r="F7" s="535"/>
      <c r="G7" s="241"/>
      <c r="H7" s="232"/>
      <c r="I7" s="241"/>
      <c r="J7" s="232"/>
      <c r="K7" s="241"/>
      <c r="L7" s="232"/>
      <c r="M7" s="234"/>
      <c r="N7" s="235"/>
      <c r="O7" s="236"/>
      <c r="P7" s="628"/>
      <c r="Q7" s="629"/>
      <c r="R7" s="609"/>
      <c r="S7">
        <f>'t1'!M7</f>
        <v>0</v>
      </c>
      <c r="T7"/>
    </row>
    <row r="8" spans="1:20" ht="12.75" customHeight="1">
      <c r="A8" s="24" t="str">
        <f>'t1'!A8</f>
        <v>DIRIGENTE I FASCIA A TEMPO DETERM.</v>
      </c>
      <c r="B8" s="295" t="str">
        <f>'t1'!B8</f>
        <v>0D0078</v>
      </c>
      <c r="C8" s="231"/>
      <c r="D8" s="232"/>
      <c r="E8" s="233"/>
      <c r="F8" s="535"/>
      <c r="G8" s="241"/>
      <c r="H8" s="232"/>
      <c r="I8" s="241"/>
      <c r="J8" s="232"/>
      <c r="K8" s="241"/>
      <c r="L8" s="232"/>
      <c r="M8" s="234"/>
      <c r="N8" s="235"/>
      <c r="O8" s="236"/>
      <c r="P8" s="628"/>
      <c r="Q8" s="629"/>
      <c r="R8" s="609"/>
      <c r="S8">
        <f>'t1'!M8</f>
        <v>0</v>
      </c>
      <c r="T8"/>
    </row>
    <row r="9" spans="1:20" ht="12.75" customHeight="1">
      <c r="A9" s="24" t="str">
        <f>'t1'!A9</f>
        <v>REFERENDARIO</v>
      </c>
      <c r="B9" s="295" t="str">
        <f>'t1'!B9</f>
        <v>0D0376</v>
      </c>
      <c r="C9" s="231"/>
      <c r="D9" s="232"/>
      <c r="E9" s="233"/>
      <c r="F9" s="535"/>
      <c r="G9" s="241"/>
      <c r="H9" s="232"/>
      <c r="I9" s="241"/>
      <c r="J9" s="232"/>
      <c r="K9" s="241"/>
      <c r="L9" s="232"/>
      <c r="M9" s="234"/>
      <c r="N9" s="235"/>
      <c r="O9" s="236"/>
      <c r="P9" s="628"/>
      <c r="Q9" s="629"/>
      <c r="R9" s="609"/>
      <c r="S9">
        <f>'t1'!M9</f>
        <v>0</v>
      </c>
      <c r="T9"/>
    </row>
    <row r="10" spans="1:20" ht="12.75" customHeight="1">
      <c r="A10" s="24" t="str">
        <f>'t1'!A10</f>
        <v>DIRIGENTE II FASCIA</v>
      </c>
      <c r="B10" s="295" t="str">
        <f>'t1'!B10</f>
        <v>0D0079</v>
      </c>
      <c r="C10" s="231"/>
      <c r="D10" s="232"/>
      <c r="E10" s="233"/>
      <c r="F10" s="535"/>
      <c r="G10" s="241"/>
      <c r="H10" s="232"/>
      <c r="I10" s="241"/>
      <c r="J10" s="232"/>
      <c r="K10" s="241"/>
      <c r="L10" s="232"/>
      <c r="M10" s="234"/>
      <c r="N10" s="235"/>
      <c r="O10" s="236"/>
      <c r="P10" s="628"/>
      <c r="Q10" s="629"/>
      <c r="R10" s="609"/>
      <c r="S10">
        <f>'t1'!M10</f>
        <v>0</v>
      </c>
      <c r="T10"/>
    </row>
    <row r="11" spans="1:20" ht="12.75" customHeight="1">
      <c r="A11" s="24" t="str">
        <f>'t1'!A11</f>
        <v>DIRIGENTE II FASCIA A TEMPO DETERM.</v>
      </c>
      <c r="B11" s="295" t="str">
        <f>'t1'!B11</f>
        <v>0D0080</v>
      </c>
      <c r="C11" s="231"/>
      <c r="D11" s="232"/>
      <c r="E11" s="233"/>
      <c r="F11" s="535"/>
      <c r="G11" s="241"/>
      <c r="H11" s="232"/>
      <c r="I11" s="241"/>
      <c r="J11" s="232"/>
      <c r="K11" s="241"/>
      <c r="L11" s="232"/>
      <c r="M11" s="234"/>
      <c r="N11" s="235"/>
      <c r="O11" s="236"/>
      <c r="P11" s="628"/>
      <c r="Q11" s="629"/>
      <c r="R11" s="609"/>
      <c r="S11">
        <f>'t1'!M11</f>
        <v>0</v>
      </c>
      <c r="T11"/>
    </row>
    <row r="12" spans="1:20" ht="12.75" customHeight="1">
      <c r="A12" s="24" t="str">
        <f>'t1'!A12</f>
        <v>ISPETTORE GENERALE R.E.</v>
      </c>
      <c r="B12" s="295" t="str">
        <f>'t1'!B12</f>
        <v>0E0083</v>
      </c>
      <c r="C12" s="231"/>
      <c r="D12" s="232"/>
      <c r="E12" s="233"/>
      <c r="F12" s="535"/>
      <c r="G12" s="241"/>
      <c r="H12" s="232"/>
      <c r="I12" s="241"/>
      <c r="J12" s="232"/>
      <c r="K12" s="241"/>
      <c r="L12" s="232"/>
      <c r="M12" s="234"/>
      <c r="N12" s="235"/>
      <c r="O12" s="236"/>
      <c r="P12" s="628"/>
      <c r="Q12" s="629"/>
      <c r="R12" s="609"/>
      <c r="S12">
        <f>'t1'!M12</f>
        <v>0</v>
      </c>
      <c r="T12"/>
    </row>
    <row r="13" spans="1:20" ht="12.75" customHeight="1">
      <c r="A13" s="24" t="str">
        <f>'t1'!A13</f>
        <v>DIRETTORE DIVISIONE R.E.</v>
      </c>
      <c r="B13" s="295" t="str">
        <f>'t1'!B13</f>
        <v>0E0076</v>
      </c>
      <c r="C13" s="231"/>
      <c r="D13" s="232"/>
      <c r="E13" s="233"/>
      <c r="F13" s="535"/>
      <c r="G13" s="241"/>
      <c r="H13" s="232"/>
      <c r="I13" s="241"/>
      <c r="J13" s="232"/>
      <c r="K13" s="241"/>
      <c r="L13" s="232"/>
      <c r="M13" s="234"/>
      <c r="N13" s="235"/>
      <c r="O13" s="236"/>
      <c r="P13" s="628"/>
      <c r="Q13" s="629"/>
      <c r="R13" s="609"/>
      <c r="S13">
        <f>'t1'!M13</f>
        <v>0</v>
      </c>
      <c r="T13"/>
    </row>
    <row r="14" spans="1:20" ht="12.75" customHeight="1">
      <c r="A14" s="24" t="str">
        <f>'t1'!A14</f>
        <v>CAT. A - F9</v>
      </c>
      <c r="B14" s="295" t="str">
        <f>'t1'!B14</f>
        <v>0CAF09</v>
      </c>
      <c r="C14" s="231"/>
      <c r="D14" s="232"/>
      <c r="E14" s="233"/>
      <c r="F14" s="535"/>
      <c r="G14" s="241"/>
      <c r="H14" s="232"/>
      <c r="I14" s="241"/>
      <c r="J14" s="232"/>
      <c r="K14" s="241"/>
      <c r="L14" s="232"/>
      <c r="M14" s="234"/>
      <c r="N14" s="235"/>
      <c r="O14" s="236"/>
      <c r="P14" s="628"/>
      <c r="Q14" s="629"/>
      <c r="R14" s="609"/>
      <c r="S14">
        <f>'t1'!M14</f>
        <v>0</v>
      </c>
      <c r="T14"/>
    </row>
    <row r="15" spans="1:20" ht="12.75" customHeight="1">
      <c r="A15" s="24" t="str">
        <f>'t1'!A15</f>
        <v>CAT. A - F8</v>
      </c>
      <c r="B15" s="295" t="str">
        <f>'t1'!B15</f>
        <v>0CAF08</v>
      </c>
      <c r="C15" s="231"/>
      <c r="D15" s="232"/>
      <c r="E15" s="233"/>
      <c r="F15" s="535"/>
      <c r="G15" s="241"/>
      <c r="H15" s="232"/>
      <c r="I15" s="241"/>
      <c r="J15" s="232"/>
      <c r="K15" s="241"/>
      <c r="L15" s="232"/>
      <c r="M15" s="234"/>
      <c r="N15" s="235"/>
      <c r="O15" s="236"/>
      <c r="P15" s="628"/>
      <c r="Q15" s="629"/>
      <c r="R15" s="609"/>
      <c r="S15">
        <f>'t1'!M15</f>
        <v>0</v>
      </c>
      <c r="T15"/>
    </row>
    <row r="16" spans="1:20" ht="12.75" customHeight="1">
      <c r="A16" s="24" t="str">
        <f>'t1'!A16</f>
        <v>CAT. A - F7</v>
      </c>
      <c r="B16" s="295" t="str">
        <f>'t1'!B16</f>
        <v>0CAF07</v>
      </c>
      <c r="C16" s="231"/>
      <c r="D16" s="232"/>
      <c r="E16" s="233"/>
      <c r="F16" s="535"/>
      <c r="G16" s="241"/>
      <c r="H16" s="232"/>
      <c r="I16" s="241"/>
      <c r="J16" s="232"/>
      <c r="K16" s="241"/>
      <c r="L16" s="232"/>
      <c r="M16" s="234"/>
      <c r="N16" s="235"/>
      <c r="O16" s="236"/>
      <c r="P16" s="628"/>
      <c r="Q16" s="629"/>
      <c r="R16" s="609"/>
      <c r="S16">
        <f>'t1'!M16</f>
        <v>0</v>
      </c>
      <c r="T16"/>
    </row>
    <row r="17" spans="1:20" ht="12.75" customHeight="1">
      <c r="A17" s="24" t="str">
        <f>'t1'!A17</f>
        <v>CAT. A - F6</v>
      </c>
      <c r="B17" s="295" t="str">
        <f>'t1'!B17</f>
        <v>0CAF06</v>
      </c>
      <c r="C17" s="231"/>
      <c r="D17" s="232"/>
      <c r="E17" s="233"/>
      <c r="F17" s="535"/>
      <c r="G17" s="241"/>
      <c r="H17" s="232"/>
      <c r="I17" s="241"/>
      <c r="J17" s="232"/>
      <c r="K17" s="241"/>
      <c r="L17" s="232"/>
      <c r="M17" s="234"/>
      <c r="N17" s="235"/>
      <c r="O17" s="236"/>
      <c r="P17" s="628"/>
      <c r="Q17" s="629"/>
      <c r="R17" s="609"/>
      <c r="S17">
        <f>'t1'!M17</f>
        <v>0</v>
      </c>
      <c r="T17"/>
    </row>
    <row r="18" spans="1:20" ht="12.75" customHeight="1">
      <c r="A18" s="24" t="str">
        <f>'t1'!A18</f>
        <v>CAT. A - F5</v>
      </c>
      <c r="B18" s="295" t="str">
        <f>'t1'!B18</f>
        <v>0CAF05</v>
      </c>
      <c r="C18" s="231"/>
      <c r="D18" s="232"/>
      <c r="E18" s="233"/>
      <c r="F18" s="535"/>
      <c r="G18" s="241"/>
      <c r="H18" s="232"/>
      <c r="I18" s="241"/>
      <c r="J18" s="232"/>
      <c r="K18" s="241"/>
      <c r="L18" s="232"/>
      <c r="M18" s="234"/>
      <c r="N18" s="235"/>
      <c r="O18" s="236"/>
      <c r="P18" s="628"/>
      <c r="Q18" s="629"/>
      <c r="R18" s="609"/>
      <c r="S18">
        <f>'t1'!M18</f>
        <v>0</v>
      </c>
      <c r="T18"/>
    </row>
    <row r="19" spans="1:20" ht="12.75" customHeight="1">
      <c r="A19" s="24" t="str">
        <f>'t1'!A19</f>
        <v>CAT. A - F4</v>
      </c>
      <c r="B19" s="295" t="str">
        <f>'t1'!B19</f>
        <v>0CAF04</v>
      </c>
      <c r="C19" s="231"/>
      <c r="D19" s="232"/>
      <c r="E19" s="233"/>
      <c r="F19" s="535"/>
      <c r="G19" s="241"/>
      <c r="H19" s="232"/>
      <c r="I19" s="241"/>
      <c r="J19" s="232"/>
      <c r="K19" s="241"/>
      <c r="L19" s="232"/>
      <c r="M19" s="234"/>
      <c r="N19" s="235"/>
      <c r="O19" s="236"/>
      <c r="P19" s="628"/>
      <c r="Q19" s="629"/>
      <c r="R19" s="609"/>
      <c r="S19">
        <f>'t1'!M19</f>
        <v>0</v>
      </c>
      <c r="T19"/>
    </row>
    <row r="20" spans="1:20" ht="12.75" customHeight="1">
      <c r="A20" s="24" t="str">
        <f>'t1'!A20</f>
        <v>CAT. A - F3</v>
      </c>
      <c r="B20" s="295" t="str">
        <f>'t1'!B20</f>
        <v>0CAF03</v>
      </c>
      <c r="C20" s="231"/>
      <c r="D20" s="232"/>
      <c r="E20" s="233"/>
      <c r="F20" s="535"/>
      <c r="G20" s="241"/>
      <c r="H20" s="232"/>
      <c r="I20" s="241"/>
      <c r="J20" s="232"/>
      <c r="K20" s="241"/>
      <c r="L20" s="232"/>
      <c r="M20" s="234"/>
      <c r="N20" s="235"/>
      <c r="O20" s="236"/>
      <c r="P20" s="628"/>
      <c r="Q20" s="629"/>
      <c r="R20" s="609"/>
      <c r="S20">
        <f>'t1'!M20</f>
        <v>0</v>
      </c>
      <c r="T20"/>
    </row>
    <row r="21" spans="1:20" ht="12.75" customHeight="1">
      <c r="A21" s="24" t="str">
        <f>'t1'!A21</f>
        <v>CAT. A - F2</v>
      </c>
      <c r="B21" s="295" t="str">
        <f>'t1'!B21</f>
        <v>0CAF02</v>
      </c>
      <c r="C21" s="231"/>
      <c r="D21" s="232"/>
      <c r="E21" s="233"/>
      <c r="F21" s="535"/>
      <c r="G21" s="241"/>
      <c r="H21" s="232"/>
      <c r="I21" s="241"/>
      <c r="J21" s="232"/>
      <c r="K21" s="241"/>
      <c r="L21" s="232"/>
      <c r="M21" s="234"/>
      <c r="N21" s="235"/>
      <c r="O21" s="236"/>
      <c r="P21" s="628"/>
      <c r="Q21" s="629"/>
      <c r="R21" s="609"/>
      <c r="S21">
        <f>'t1'!M21</f>
        <v>0</v>
      </c>
      <c r="T21"/>
    </row>
    <row r="22" spans="1:20" ht="12.75" customHeight="1">
      <c r="A22" s="24" t="str">
        <f>'t1'!A22</f>
        <v>CAT. A - F1</v>
      </c>
      <c r="B22" s="295" t="str">
        <f>'t1'!B22</f>
        <v>0CAF01</v>
      </c>
      <c r="C22" s="231"/>
      <c r="D22" s="232"/>
      <c r="E22" s="233"/>
      <c r="F22" s="535"/>
      <c r="G22" s="241"/>
      <c r="H22" s="232"/>
      <c r="I22" s="241"/>
      <c r="J22" s="232"/>
      <c r="K22" s="241"/>
      <c r="L22" s="232"/>
      <c r="M22" s="234"/>
      <c r="N22" s="235"/>
      <c r="O22" s="236"/>
      <c r="P22" s="628"/>
      <c r="Q22" s="629"/>
      <c r="R22" s="609"/>
      <c r="S22">
        <f>'t1'!M22</f>
        <v>0</v>
      </c>
      <c r="T22"/>
    </row>
    <row r="23" spans="1:20" ht="12.75" customHeight="1">
      <c r="A23" s="24" t="str">
        <f>'t1'!A23</f>
        <v>CAT. B - F9</v>
      </c>
      <c r="B23" s="295" t="str">
        <f>'t1'!B23</f>
        <v>0CBF09</v>
      </c>
      <c r="C23" s="231"/>
      <c r="D23" s="232"/>
      <c r="E23" s="233"/>
      <c r="F23" s="535"/>
      <c r="G23" s="241"/>
      <c r="H23" s="232"/>
      <c r="I23" s="241"/>
      <c r="J23" s="232"/>
      <c r="K23" s="241"/>
      <c r="L23" s="232"/>
      <c r="M23" s="234"/>
      <c r="N23" s="235"/>
      <c r="O23" s="236"/>
      <c r="P23" s="628"/>
      <c r="Q23" s="629"/>
      <c r="R23" s="609"/>
      <c r="S23">
        <f>'t1'!M23</f>
        <v>0</v>
      </c>
      <c r="T23"/>
    </row>
    <row r="24" spans="1:20" ht="12.75" customHeight="1">
      <c r="A24" s="24" t="str">
        <f>'t1'!A24</f>
        <v>CAT. B - F8</v>
      </c>
      <c r="B24" s="295" t="str">
        <f>'t1'!B24</f>
        <v>0CBF08</v>
      </c>
      <c r="C24" s="231"/>
      <c r="D24" s="232"/>
      <c r="E24" s="233"/>
      <c r="F24" s="535"/>
      <c r="G24" s="241"/>
      <c r="H24" s="232"/>
      <c r="I24" s="241"/>
      <c r="J24" s="232"/>
      <c r="K24" s="241"/>
      <c r="L24" s="232"/>
      <c r="M24" s="234"/>
      <c r="N24" s="235"/>
      <c r="O24" s="236"/>
      <c r="P24" s="628"/>
      <c r="Q24" s="629"/>
      <c r="R24" s="609"/>
      <c r="S24">
        <f>'t1'!M24</f>
        <v>0</v>
      </c>
      <c r="T24"/>
    </row>
    <row r="25" spans="1:20" ht="12.75" customHeight="1">
      <c r="A25" s="24" t="str">
        <f>'t1'!A25</f>
        <v>CAT. B - F7</v>
      </c>
      <c r="B25" s="295" t="str">
        <f>'t1'!B25</f>
        <v>0CBF07</v>
      </c>
      <c r="C25" s="231"/>
      <c r="D25" s="232"/>
      <c r="E25" s="233"/>
      <c r="F25" s="535"/>
      <c r="G25" s="241"/>
      <c r="H25" s="232"/>
      <c r="I25" s="241"/>
      <c r="J25" s="232"/>
      <c r="K25" s="241"/>
      <c r="L25" s="232"/>
      <c r="M25" s="234"/>
      <c r="N25" s="235"/>
      <c r="O25" s="236"/>
      <c r="P25" s="628"/>
      <c r="Q25" s="629"/>
      <c r="R25" s="609"/>
      <c r="S25">
        <f>'t1'!M25</f>
        <v>0</v>
      </c>
      <c r="T25"/>
    </row>
    <row r="26" spans="1:20" ht="12.75" customHeight="1">
      <c r="A26" s="24" t="str">
        <f>'t1'!A26</f>
        <v>CAT. B - F6</v>
      </c>
      <c r="B26" s="295" t="str">
        <f>'t1'!B26</f>
        <v>0CBF06</v>
      </c>
      <c r="C26" s="231"/>
      <c r="D26" s="232"/>
      <c r="E26" s="233"/>
      <c r="F26" s="535"/>
      <c r="G26" s="241"/>
      <c r="H26" s="232"/>
      <c r="I26" s="241"/>
      <c r="J26" s="232"/>
      <c r="K26" s="241"/>
      <c r="L26" s="232"/>
      <c r="M26" s="234"/>
      <c r="N26" s="235"/>
      <c r="O26" s="236"/>
      <c r="P26" s="628"/>
      <c r="Q26" s="629"/>
      <c r="R26" s="609"/>
      <c r="S26">
        <f>'t1'!M26</f>
        <v>0</v>
      </c>
      <c r="T26"/>
    </row>
    <row r="27" spans="1:20" ht="12.75" customHeight="1">
      <c r="A27" s="24" t="str">
        <f>'t1'!A27</f>
        <v>CAT. B - F5</v>
      </c>
      <c r="B27" s="295" t="str">
        <f>'t1'!B27</f>
        <v>0CBF05</v>
      </c>
      <c r="C27" s="231"/>
      <c r="D27" s="232"/>
      <c r="E27" s="233"/>
      <c r="F27" s="535"/>
      <c r="G27" s="241"/>
      <c r="H27" s="232"/>
      <c r="I27" s="241"/>
      <c r="J27" s="232"/>
      <c r="K27" s="241"/>
      <c r="L27" s="232"/>
      <c r="M27" s="234"/>
      <c r="N27" s="235"/>
      <c r="O27" s="236"/>
      <c r="P27" s="628"/>
      <c r="Q27" s="629"/>
      <c r="R27" s="609"/>
      <c r="S27">
        <f>'t1'!M27</f>
        <v>0</v>
      </c>
      <c r="T27"/>
    </row>
    <row r="28" spans="1:20" ht="12.75" customHeight="1">
      <c r="A28" s="24" t="str">
        <f>'t1'!A28</f>
        <v>CAT. B - F4</v>
      </c>
      <c r="B28" s="295" t="str">
        <f>'t1'!B28</f>
        <v>0CBF04</v>
      </c>
      <c r="C28" s="231"/>
      <c r="D28" s="232"/>
      <c r="E28" s="233"/>
      <c r="F28" s="535"/>
      <c r="G28" s="241"/>
      <c r="H28" s="232"/>
      <c r="I28" s="241"/>
      <c r="J28" s="232"/>
      <c r="K28" s="241"/>
      <c r="L28" s="232"/>
      <c r="M28" s="234"/>
      <c r="N28" s="235"/>
      <c r="O28" s="236"/>
      <c r="P28" s="628"/>
      <c r="Q28" s="629"/>
      <c r="R28" s="609"/>
      <c r="S28">
        <f>'t1'!M28</f>
        <v>0</v>
      </c>
      <c r="T28"/>
    </row>
    <row r="29" spans="1:20" ht="12.75" customHeight="1">
      <c r="A29" s="24" t="str">
        <f>'t1'!A29</f>
        <v>CAT. B - F3</v>
      </c>
      <c r="B29" s="295" t="str">
        <f>'t1'!B29</f>
        <v>0CBF03</v>
      </c>
      <c r="C29" s="231"/>
      <c r="D29" s="232"/>
      <c r="E29" s="233"/>
      <c r="F29" s="535"/>
      <c r="G29" s="241"/>
      <c r="H29" s="232"/>
      <c r="I29" s="241"/>
      <c r="J29" s="232"/>
      <c r="K29" s="241"/>
      <c r="L29" s="232"/>
      <c r="M29" s="234"/>
      <c r="N29" s="235"/>
      <c r="O29" s="236"/>
      <c r="P29" s="628"/>
      <c r="Q29" s="629"/>
      <c r="R29" s="609"/>
      <c r="S29">
        <f>'t1'!M29</f>
        <v>0</v>
      </c>
      <c r="T29"/>
    </row>
    <row r="30" spans="1:20" ht="12.75" customHeight="1">
      <c r="A30" s="24" t="str">
        <f>'t1'!A30</f>
        <v>CAT. B - F2</v>
      </c>
      <c r="B30" s="295" t="str">
        <f>'t1'!B30</f>
        <v>0CBF02</v>
      </c>
      <c r="C30" s="231"/>
      <c r="D30" s="232"/>
      <c r="E30" s="233"/>
      <c r="F30" s="535"/>
      <c r="G30" s="241"/>
      <c r="H30" s="232"/>
      <c r="I30" s="241"/>
      <c r="J30" s="232"/>
      <c r="K30" s="241"/>
      <c r="L30" s="232"/>
      <c r="M30" s="234"/>
      <c r="N30" s="235"/>
      <c r="O30" s="236"/>
      <c r="P30" s="628"/>
      <c r="Q30" s="629"/>
      <c r="R30" s="609"/>
      <c r="S30">
        <f>'t1'!M30</f>
        <v>0</v>
      </c>
      <c r="T30"/>
    </row>
    <row r="31" spans="1:20" ht="12.75" customHeight="1" thickBot="1">
      <c r="A31" s="24" t="str">
        <f>'t1'!A31</f>
        <v>CAT. B - F1</v>
      </c>
      <c r="B31" s="295" t="str">
        <f>'t1'!B31</f>
        <v>0CBF01</v>
      </c>
      <c r="C31" s="231"/>
      <c r="D31" s="232"/>
      <c r="E31" s="233"/>
      <c r="F31" s="535"/>
      <c r="G31" s="241"/>
      <c r="H31" s="232"/>
      <c r="I31" s="241"/>
      <c r="J31" s="232"/>
      <c r="K31" s="241"/>
      <c r="L31" s="232"/>
      <c r="M31" s="234"/>
      <c r="N31" s="235"/>
      <c r="O31" s="236"/>
      <c r="P31" s="628"/>
      <c r="Q31" s="629"/>
      <c r="R31" s="609"/>
      <c r="S31">
        <f>'t1'!M31</f>
        <v>0</v>
      </c>
      <c r="T31"/>
    </row>
    <row r="32" spans="1:20" ht="15.75" customHeight="1" thickBot="1" thickTop="1">
      <c r="A32" s="100" t="s">
        <v>77</v>
      </c>
      <c r="B32" s="171"/>
      <c r="C32" s="438">
        <f aca="true" t="shared" si="0" ref="C32:R32">SUM(C6:C31)</f>
        <v>0</v>
      </c>
      <c r="D32" s="439">
        <f t="shared" si="0"/>
        <v>0</v>
      </c>
      <c r="E32" s="440">
        <f t="shared" si="0"/>
        <v>0</v>
      </c>
      <c r="F32" s="536">
        <f t="shared" si="0"/>
        <v>0</v>
      </c>
      <c r="G32" s="440">
        <f t="shared" si="0"/>
        <v>0</v>
      </c>
      <c r="H32" s="534">
        <f t="shared" si="0"/>
        <v>0</v>
      </c>
      <c r="I32" s="440">
        <f t="shared" si="0"/>
        <v>0</v>
      </c>
      <c r="J32" s="534">
        <f t="shared" si="0"/>
        <v>0</v>
      </c>
      <c r="K32" s="440">
        <f t="shared" si="0"/>
        <v>0</v>
      </c>
      <c r="L32" s="534">
        <f t="shared" si="0"/>
        <v>0</v>
      </c>
      <c r="M32" s="438">
        <f t="shared" si="0"/>
        <v>0</v>
      </c>
      <c r="N32" s="439">
        <f t="shared" si="0"/>
        <v>0</v>
      </c>
      <c r="O32" s="440">
        <f t="shared" si="0"/>
        <v>0</v>
      </c>
      <c r="P32" s="439">
        <f t="shared" si="0"/>
        <v>0</v>
      </c>
      <c r="Q32" s="630">
        <f t="shared" si="0"/>
        <v>0</v>
      </c>
      <c r="R32" s="550">
        <f t="shared" si="0"/>
        <v>0</v>
      </c>
      <c r="S32"/>
      <c r="T32"/>
    </row>
    <row r="33" spans="1:16" ht="11.25">
      <c r="A33" s="26"/>
      <c r="B33" s="172"/>
      <c r="C33" s="5"/>
      <c r="D33" s="5"/>
      <c r="E33" s="5"/>
      <c r="F33" s="5"/>
      <c r="G33" s="5"/>
      <c r="H33" s="5"/>
      <c r="I33" s="5"/>
      <c r="J33" s="5"/>
      <c r="K33" s="5"/>
      <c r="L33" s="5"/>
      <c r="M33" s="5"/>
      <c r="N33" s="5"/>
      <c r="O33" s="5"/>
      <c r="P33" s="5"/>
    </row>
    <row r="34" spans="1:2" ht="11.25">
      <c r="A34" s="26" t="s">
        <v>246</v>
      </c>
      <c r="B34" s="173"/>
    </row>
    <row r="35" ht="11.25">
      <c r="A35" s="81" t="s">
        <v>145</v>
      </c>
    </row>
  </sheetData>
  <sheetProtection password="EA98" sheet="1" formatColumns="0" selectLockedCells="1"/>
  <mergeCells count="7">
    <mergeCell ref="A1:N1"/>
    <mergeCell ref="F2:P2"/>
    <mergeCell ref="E4:F4"/>
    <mergeCell ref="G4:H4"/>
    <mergeCell ref="M3:R3"/>
    <mergeCell ref="I4:J4"/>
    <mergeCell ref="K4:L4"/>
  </mergeCells>
  <conditionalFormatting sqref="C6:L6">
    <cfRule type="expression" priority="6" dxfId="3" stopIfTrue="1">
      <formula>$S6&gt;0</formula>
    </cfRule>
  </conditionalFormatting>
  <conditionalFormatting sqref="A8:B31">
    <cfRule type="expression" priority="1" dxfId="3" stopIfTrue="1">
      <formula>$S8&gt;0</formula>
    </cfRule>
  </conditionalFormatting>
  <conditionalFormatting sqref="A6:B6">
    <cfRule type="expression" priority="4" dxfId="3" stopIfTrue="1">
      <formula>$S6&gt;0</formula>
    </cfRule>
  </conditionalFormatting>
  <conditionalFormatting sqref="C7:L31">
    <cfRule type="expression" priority="3" dxfId="3" stopIfTrue="1">
      <formula>$S7&gt;0</formula>
    </cfRule>
  </conditionalFormatting>
  <conditionalFormatting sqref="A7:B7">
    <cfRule type="expression" priority="2" dxfId="3" stopIfTrue="1">
      <formula>$S7&gt;0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11"/>
  <dimension ref="A1:AE41"/>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38.83203125" style="5" customWidth="1"/>
    <col min="2" max="2" width="9.16015625" style="7" customWidth="1"/>
    <col min="3" max="5" width="5.33203125" style="7" customWidth="1"/>
    <col min="6" max="28" width="5.33203125" style="5" customWidth="1"/>
    <col min="29" max="29" width="12" style="5" customWidth="1"/>
    <col min="30" max="52" width="3.83203125" style="5" customWidth="1"/>
    <col min="53" max="16384" width="9.33203125" style="5" customWidth="1"/>
  </cols>
  <sheetData>
    <row r="1" spans="1:29" ht="43.5" customHeight="1">
      <c r="A1" s="1328" t="str">
        <f>'t1'!A1</f>
        <v>PRESIDENZA DEL CONSIGLIO DEI MINISTRI - anno 2019</v>
      </c>
      <c r="B1" s="1328"/>
      <c r="C1" s="1328"/>
      <c r="D1" s="1328"/>
      <c r="E1" s="1328"/>
      <c r="F1" s="1328"/>
      <c r="G1" s="1328"/>
      <c r="H1" s="1328"/>
      <c r="I1" s="1328"/>
      <c r="J1" s="1328"/>
      <c r="K1" s="1328"/>
      <c r="L1" s="1328"/>
      <c r="M1" s="1328"/>
      <c r="N1" s="1328"/>
      <c r="O1" s="1328"/>
      <c r="P1" s="1328"/>
      <c r="Q1" s="1328"/>
      <c r="R1" s="1328"/>
      <c r="S1" s="1328"/>
      <c r="T1" s="1328"/>
      <c r="U1" s="1328"/>
      <c r="V1" s="1328"/>
      <c r="W1" s="1328"/>
      <c r="X1" s="1328"/>
      <c r="Y1" s="1328"/>
      <c r="Z1" s="1328"/>
      <c r="AA1" s="1328"/>
      <c r="AB1" s="1328"/>
      <c r="AC1" s="321"/>
    </row>
    <row r="2" spans="1:29"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491"/>
    </row>
    <row r="3" spans="1:29" ht="13.5" thickBot="1">
      <c r="A3" s="314"/>
      <c r="B3" s="13"/>
      <c r="C3" s="1340" t="s">
        <v>73</v>
      </c>
      <c r="D3" s="1340"/>
      <c r="E3" s="1340"/>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229"/>
    </row>
    <row r="4" spans="1:29" s="104" customFormat="1" ht="16.5" customHeight="1" thickTop="1">
      <c r="A4" s="317"/>
      <c r="B4" s="315"/>
      <c r="C4" s="1338" t="s">
        <v>183</v>
      </c>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318"/>
    </row>
    <row r="5" spans="1:29" ht="63.75" customHeight="1" thickBot="1">
      <c r="A5" s="313" t="s">
        <v>257</v>
      </c>
      <c r="B5" s="316" t="s">
        <v>258</v>
      </c>
      <c r="C5" s="251" t="str">
        <f>B6</f>
        <v>0D0CON</v>
      </c>
      <c r="D5" s="252" t="str">
        <f>B7</f>
        <v>0D0077</v>
      </c>
      <c r="E5" s="252" t="str">
        <f>B8</f>
        <v>0D0078</v>
      </c>
      <c r="F5" s="252" t="str">
        <f>B9</f>
        <v>0D0376</v>
      </c>
      <c r="G5" s="252" t="str">
        <f>B10</f>
        <v>0D0079</v>
      </c>
      <c r="H5" s="252" t="str">
        <f>B11</f>
        <v>0D0080</v>
      </c>
      <c r="I5" s="252" t="str">
        <f>B12</f>
        <v>0E0083</v>
      </c>
      <c r="J5" s="252" t="str">
        <f>B13</f>
        <v>0E0076</v>
      </c>
      <c r="K5" s="252" t="str">
        <f>B14</f>
        <v>0CAF09</v>
      </c>
      <c r="L5" s="253" t="str">
        <f>B15</f>
        <v>0CAF08</v>
      </c>
      <c r="M5" s="253" t="str">
        <f>B16</f>
        <v>0CAF07</v>
      </c>
      <c r="N5" s="252" t="str">
        <f>B17</f>
        <v>0CAF06</v>
      </c>
      <c r="O5" s="252" t="str">
        <f>B18</f>
        <v>0CAF05</v>
      </c>
      <c r="P5" s="252" t="str">
        <f>B19</f>
        <v>0CAF04</v>
      </c>
      <c r="Q5" s="252" t="str">
        <f>B20</f>
        <v>0CAF03</v>
      </c>
      <c r="R5" s="252" t="str">
        <f>B21</f>
        <v>0CAF02</v>
      </c>
      <c r="S5" s="252" t="str">
        <f>B22</f>
        <v>0CAF01</v>
      </c>
      <c r="T5" s="252" t="str">
        <f>B23</f>
        <v>0CBF09</v>
      </c>
      <c r="U5" s="252" t="str">
        <f>B24</f>
        <v>0CBF08</v>
      </c>
      <c r="V5" s="253" t="str">
        <f>B25</f>
        <v>0CBF07</v>
      </c>
      <c r="W5" s="252" t="str">
        <f>B26</f>
        <v>0CBF06</v>
      </c>
      <c r="X5" s="252" t="str">
        <f>B27</f>
        <v>0CBF05</v>
      </c>
      <c r="Y5" s="252" t="str">
        <f>B28</f>
        <v>0CBF04</v>
      </c>
      <c r="Z5" s="252" t="str">
        <f>B29</f>
        <v>0CBF03</v>
      </c>
      <c r="AA5" s="253" t="str">
        <f>B30</f>
        <v>0CBF02</v>
      </c>
      <c r="AB5" s="253" t="str">
        <f>B31</f>
        <v>0CBF01</v>
      </c>
      <c r="AC5" s="319" t="s">
        <v>140</v>
      </c>
    </row>
    <row r="6" spans="1:29" ht="12" customHeight="1" thickTop="1">
      <c r="A6" s="24" t="str">
        <f>'t1'!A6</f>
        <v>CONSIGLIERE</v>
      </c>
      <c r="B6" s="157" t="str">
        <f>'t1'!B6</f>
        <v>0D0CON</v>
      </c>
      <c r="C6" s="254"/>
      <c r="D6" s="254"/>
      <c r="E6" s="254"/>
      <c r="F6" s="255"/>
      <c r="G6" s="255"/>
      <c r="H6" s="256"/>
      <c r="I6" s="256"/>
      <c r="J6" s="256"/>
      <c r="K6" s="256"/>
      <c r="L6" s="256"/>
      <c r="M6" s="256"/>
      <c r="N6" s="256"/>
      <c r="O6" s="256"/>
      <c r="P6" s="256"/>
      <c r="Q6" s="256"/>
      <c r="R6" s="256"/>
      <c r="S6" s="256"/>
      <c r="T6" s="256"/>
      <c r="U6" s="256"/>
      <c r="V6" s="256"/>
      <c r="W6" s="256"/>
      <c r="X6" s="256"/>
      <c r="Y6" s="256"/>
      <c r="Z6" s="256"/>
      <c r="AA6" s="256"/>
      <c r="AB6" s="256"/>
      <c r="AC6" s="441">
        <f aca="true" t="shared" si="0" ref="AC6:AC31">SUM(C6:AB6)</f>
        <v>0</v>
      </c>
    </row>
    <row r="7" spans="1:29" ht="12" customHeight="1">
      <c r="A7" s="158" t="str">
        <f>'t1'!A7</f>
        <v>DIRIGENTE I FASCIA</v>
      </c>
      <c r="B7" s="230" t="str">
        <f>'t1'!B7</f>
        <v>0D0077</v>
      </c>
      <c r="C7" s="255"/>
      <c r="D7" s="255"/>
      <c r="E7" s="255"/>
      <c r="F7" s="255"/>
      <c r="G7" s="255"/>
      <c r="H7" s="256"/>
      <c r="I7" s="256"/>
      <c r="J7" s="256"/>
      <c r="K7" s="256"/>
      <c r="L7" s="256"/>
      <c r="M7" s="256"/>
      <c r="N7" s="256"/>
      <c r="O7" s="256"/>
      <c r="P7" s="256"/>
      <c r="Q7" s="256"/>
      <c r="R7" s="256"/>
      <c r="S7" s="256"/>
      <c r="T7" s="256"/>
      <c r="U7" s="256"/>
      <c r="V7" s="256"/>
      <c r="W7" s="256"/>
      <c r="X7" s="256"/>
      <c r="Y7" s="256"/>
      <c r="Z7" s="256"/>
      <c r="AA7" s="256"/>
      <c r="AB7" s="256"/>
      <c r="AC7" s="441">
        <f t="shared" si="0"/>
        <v>0</v>
      </c>
    </row>
    <row r="8" spans="1:29" ht="12" customHeight="1">
      <c r="A8" s="158" t="str">
        <f>'t1'!A8</f>
        <v>DIRIGENTE I FASCIA A TEMPO DETERM.</v>
      </c>
      <c r="B8" s="230" t="str">
        <f>'t1'!B8</f>
        <v>0D0078</v>
      </c>
      <c r="C8" s="255"/>
      <c r="D8" s="255"/>
      <c r="E8" s="255"/>
      <c r="F8" s="255"/>
      <c r="G8" s="255"/>
      <c r="H8" s="256"/>
      <c r="I8" s="256"/>
      <c r="J8" s="256"/>
      <c r="K8" s="256"/>
      <c r="L8" s="256"/>
      <c r="M8" s="256"/>
      <c r="N8" s="256"/>
      <c r="O8" s="256"/>
      <c r="P8" s="256"/>
      <c r="Q8" s="256"/>
      <c r="R8" s="256"/>
      <c r="S8" s="256"/>
      <c r="T8" s="256"/>
      <c r="U8" s="256"/>
      <c r="V8" s="256"/>
      <c r="W8" s="256"/>
      <c r="X8" s="256"/>
      <c r="Y8" s="256"/>
      <c r="Z8" s="256"/>
      <c r="AA8" s="256"/>
      <c r="AB8" s="256"/>
      <c r="AC8" s="441">
        <f t="shared" si="0"/>
        <v>0</v>
      </c>
    </row>
    <row r="9" spans="1:29" ht="12" customHeight="1">
      <c r="A9" s="158" t="str">
        <f>'t1'!A9</f>
        <v>REFERENDARIO</v>
      </c>
      <c r="B9" s="230" t="str">
        <f>'t1'!B9</f>
        <v>0D0376</v>
      </c>
      <c r="C9" s="255"/>
      <c r="D9" s="255"/>
      <c r="E9" s="255"/>
      <c r="F9" s="255"/>
      <c r="G9" s="255"/>
      <c r="H9" s="256"/>
      <c r="I9" s="256"/>
      <c r="J9" s="256"/>
      <c r="K9" s="256"/>
      <c r="L9" s="256"/>
      <c r="M9" s="256"/>
      <c r="N9" s="256"/>
      <c r="O9" s="256"/>
      <c r="P9" s="256"/>
      <c r="Q9" s="256"/>
      <c r="R9" s="256"/>
      <c r="S9" s="256"/>
      <c r="T9" s="256"/>
      <c r="U9" s="256"/>
      <c r="V9" s="256"/>
      <c r="W9" s="256"/>
      <c r="X9" s="256"/>
      <c r="Y9" s="256"/>
      <c r="Z9" s="256"/>
      <c r="AA9" s="256"/>
      <c r="AB9" s="256"/>
      <c r="AC9" s="441">
        <f t="shared" si="0"/>
        <v>0</v>
      </c>
    </row>
    <row r="10" spans="1:29" ht="12" customHeight="1">
      <c r="A10" s="158" t="str">
        <f>'t1'!A10</f>
        <v>DIRIGENTE II FASCIA</v>
      </c>
      <c r="B10" s="230" t="str">
        <f>'t1'!B10</f>
        <v>0D0079</v>
      </c>
      <c r="C10" s="258"/>
      <c r="D10" s="259"/>
      <c r="E10" s="259"/>
      <c r="F10" s="255"/>
      <c r="G10" s="255"/>
      <c r="H10" s="256"/>
      <c r="I10" s="256"/>
      <c r="J10" s="256"/>
      <c r="K10" s="256"/>
      <c r="L10" s="256"/>
      <c r="M10" s="256"/>
      <c r="N10" s="256"/>
      <c r="O10" s="256"/>
      <c r="P10" s="256"/>
      <c r="Q10" s="256"/>
      <c r="R10" s="256"/>
      <c r="S10" s="256"/>
      <c r="T10" s="256"/>
      <c r="U10" s="256"/>
      <c r="V10" s="256"/>
      <c r="W10" s="256"/>
      <c r="X10" s="256"/>
      <c r="Y10" s="256"/>
      <c r="Z10" s="256"/>
      <c r="AA10" s="256"/>
      <c r="AB10" s="256"/>
      <c r="AC10" s="441">
        <f t="shared" si="0"/>
        <v>0</v>
      </c>
    </row>
    <row r="11" spans="1:29" ht="12" customHeight="1">
      <c r="A11" s="158" t="str">
        <f>'t1'!A11</f>
        <v>DIRIGENTE II FASCIA A TEMPO DETERM.</v>
      </c>
      <c r="B11" s="230" t="str">
        <f>'t1'!B11</f>
        <v>0D0080</v>
      </c>
      <c r="C11" s="258"/>
      <c r="D11" s="259"/>
      <c r="E11" s="259"/>
      <c r="F11" s="255"/>
      <c r="G11" s="255"/>
      <c r="H11" s="256"/>
      <c r="I11" s="256"/>
      <c r="J11" s="256"/>
      <c r="K11" s="256"/>
      <c r="L11" s="256"/>
      <c r="M11" s="256"/>
      <c r="N11" s="256"/>
      <c r="O11" s="256"/>
      <c r="P11" s="256"/>
      <c r="Q11" s="256"/>
      <c r="R11" s="256"/>
      <c r="S11" s="256"/>
      <c r="T11" s="256"/>
      <c r="U11" s="256"/>
      <c r="V11" s="256"/>
      <c r="W11" s="256"/>
      <c r="X11" s="256"/>
      <c r="Y11" s="256"/>
      <c r="Z11" s="256"/>
      <c r="AA11" s="256"/>
      <c r="AB11" s="256"/>
      <c r="AC11" s="441">
        <f t="shared" si="0"/>
        <v>0</v>
      </c>
    </row>
    <row r="12" spans="1:29" ht="12" customHeight="1">
      <c r="A12" s="158" t="str">
        <f>'t1'!A12</f>
        <v>ISPETTORE GENERALE R.E.</v>
      </c>
      <c r="B12" s="230" t="str">
        <f>'t1'!B12</f>
        <v>0E0083</v>
      </c>
      <c r="C12" s="255"/>
      <c r="D12" s="255"/>
      <c r="E12" s="255"/>
      <c r="F12" s="255"/>
      <c r="G12" s="255"/>
      <c r="H12" s="256"/>
      <c r="I12" s="256"/>
      <c r="J12" s="256"/>
      <c r="K12" s="256"/>
      <c r="L12" s="256"/>
      <c r="M12" s="256"/>
      <c r="N12" s="256"/>
      <c r="O12" s="256"/>
      <c r="P12" s="256"/>
      <c r="Q12" s="256"/>
      <c r="R12" s="256"/>
      <c r="S12" s="256"/>
      <c r="T12" s="256"/>
      <c r="U12" s="256"/>
      <c r="V12" s="256"/>
      <c r="W12" s="256"/>
      <c r="X12" s="256"/>
      <c r="Y12" s="256"/>
      <c r="Z12" s="256"/>
      <c r="AA12" s="256"/>
      <c r="AB12" s="256"/>
      <c r="AC12" s="441">
        <f t="shared" si="0"/>
        <v>0</v>
      </c>
    </row>
    <row r="13" spans="1:29" ht="12" customHeight="1">
      <c r="A13" s="158" t="str">
        <f>'t1'!A13</f>
        <v>DIRETTORE DIVISIONE R.E.</v>
      </c>
      <c r="B13" s="230" t="str">
        <f>'t1'!B13</f>
        <v>0E0076</v>
      </c>
      <c r="C13" s="260"/>
      <c r="D13" s="260"/>
      <c r="E13" s="260"/>
      <c r="F13" s="260"/>
      <c r="G13" s="260"/>
      <c r="H13" s="259"/>
      <c r="I13" s="259"/>
      <c r="J13" s="259"/>
      <c r="K13" s="259"/>
      <c r="L13" s="259"/>
      <c r="M13" s="259"/>
      <c r="N13" s="259"/>
      <c r="O13" s="259"/>
      <c r="P13" s="259"/>
      <c r="Q13" s="259"/>
      <c r="R13" s="259"/>
      <c r="S13" s="259"/>
      <c r="T13" s="259"/>
      <c r="U13" s="259"/>
      <c r="V13" s="259"/>
      <c r="W13" s="259"/>
      <c r="X13" s="259"/>
      <c r="Y13" s="259"/>
      <c r="Z13" s="259"/>
      <c r="AA13" s="259"/>
      <c r="AB13" s="259"/>
      <c r="AC13" s="441">
        <f t="shared" si="0"/>
        <v>0</v>
      </c>
    </row>
    <row r="14" spans="1:29" ht="12" customHeight="1">
      <c r="A14" s="158" t="str">
        <f>'t1'!A14</f>
        <v>CAT. A - F9</v>
      </c>
      <c r="B14" s="230" t="str">
        <f>'t1'!B14</f>
        <v>0CAF09</v>
      </c>
      <c r="C14" s="260"/>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441">
        <f t="shared" si="0"/>
        <v>0</v>
      </c>
    </row>
    <row r="15" spans="1:29" ht="12" customHeight="1">
      <c r="A15" s="158" t="str">
        <f>'t1'!A15</f>
        <v>CAT. A - F8</v>
      </c>
      <c r="B15" s="230" t="str">
        <f>'t1'!B15</f>
        <v>0CAF08</v>
      </c>
      <c r="C15" s="260"/>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441">
        <f t="shared" si="0"/>
        <v>0</v>
      </c>
    </row>
    <row r="16" spans="1:29" ht="12" customHeight="1">
      <c r="A16" s="158" t="str">
        <f>'t1'!A16</f>
        <v>CAT. A - F7</v>
      </c>
      <c r="B16" s="230" t="str">
        <f>'t1'!B16</f>
        <v>0CAF07</v>
      </c>
      <c r="C16" s="260"/>
      <c r="D16" s="255"/>
      <c r="E16" s="255"/>
      <c r="F16" s="255"/>
      <c r="G16" s="255"/>
      <c r="H16" s="256"/>
      <c r="I16" s="256"/>
      <c r="J16" s="256"/>
      <c r="K16" s="256"/>
      <c r="L16" s="256"/>
      <c r="M16" s="256"/>
      <c r="N16" s="256"/>
      <c r="O16" s="256"/>
      <c r="P16" s="256"/>
      <c r="Q16" s="256"/>
      <c r="R16" s="256"/>
      <c r="S16" s="256"/>
      <c r="T16" s="256"/>
      <c r="U16" s="256"/>
      <c r="V16" s="256"/>
      <c r="W16" s="256"/>
      <c r="X16" s="256"/>
      <c r="Y16" s="256"/>
      <c r="Z16" s="256"/>
      <c r="AA16" s="256"/>
      <c r="AB16" s="256"/>
      <c r="AC16" s="441">
        <f t="shared" si="0"/>
        <v>0</v>
      </c>
    </row>
    <row r="17" spans="1:29" ht="12" customHeight="1">
      <c r="A17" s="158" t="str">
        <f>'t1'!A17</f>
        <v>CAT. A - F6</v>
      </c>
      <c r="B17" s="230" t="str">
        <f>'t1'!B17</f>
        <v>0CAF06</v>
      </c>
      <c r="C17" s="260"/>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441">
        <f t="shared" si="0"/>
        <v>0</v>
      </c>
    </row>
    <row r="18" spans="1:29" ht="12" customHeight="1">
      <c r="A18" s="158" t="str">
        <f>'t1'!A18</f>
        <v>CAT. A - F5</v>
      </c>
      <c r="B18" s="230" t="str">
        <f>'t1'!B18</f>
        <v>0CAF05</v>
      </c>
      <c r="C18" s="260"/>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441">
        <f t="shared" si="0"/>
        <v>0</v>
      </c>
    </row>
    <row r="19" spans="1:29" ht="12" customHeight="1">
      <c r="A19" s="158" t="str">
        <f>'t1'!A19</f>
        <v>CAT. A - F4</v>
      </c>
      <c r="B19" s="230" t="str">
        <f>'t1'!B19</f>
        <v>0CAF04</v>
      </c>
      <c r="C19" s="260"/>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441">
        <f t="shared" si="0"/>
        <v>0</v>
      </c>
    </row>
    <row r="20" spans="1:29" ht="12" customHeight="1">
      <c r="A20" s="158" t="str">
        <f>'t1'!A20</f>
        <v>CAT. A - F3</v>
      </c>
      <c r="B20" s="230" t="str">
        <f>'t1'!B20</f>
        <v>0CAF03</v>
      </c>
      <c r="C20" s="260"/>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441">
        <f t="shared" si="0"/>
        <v>0</v>
      </c>
    </row>
    <row r="21" spans="1:29" ht="12" customHeight="1">
      <c r="A21" s="158" t="str">
        <f>'t1'!A21</f>
        <v>CAT. A - F2</v>
      </c>
      <c r="B21" s="230" t="str">
        <f>'t1'!B21</f>
        <v>0CAF02</v>
      </c>
      <c r="C21" s="260"/>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441">
        <f t="shared" si="0"/>
        <v>0</v>
      </c>
    </row>
    <row r="22" spans="1:29" ht="12" customHeight="1">
      <c r="A22" s="158" t="str">
        <f>'t1'!A22</f>
        <v>CAT. A - F1</v>
      </c>
      <c r="B22" s="230" t="str">
        <f>'t1'!B22</f>
        <v>0CAF01</v>
      </c>
      <c r="C22" s="260"/>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441">
        <f t="shared" si="0"/>
        <v>0</v>
      </c>
    </row>
    <row r="23" spans="1:29" ht="12" customHeight="1">
      <c r="A23" s="158" t="str">
        <f>'t1'!A23</f>
        <v>CAT. B - F9</v>
      </c>
      <c r="B23" s="230" t="str">
        <f>'t1'!B23</f>
        <v>0CBF09</v>
      </c>
      <c r="C23" s="260"/>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441">
        <f t="shared" si="0"/>
        <v>0</v>
      </c>
    </row>
    <row r="24" spans="1:29" ht="12" customHeight="1">
      <c r="A24" s="158" t="str">
        <f>'t1'!A24</f>
        <v>CAT. B - F8</v>
      </c>
      <c r="B24" s="230" t="str">
        <f>'t1'!B24</f>
        <v>0CBF08</v>
      </c>
      <c r="C24" s="260"/>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441">
        <f t="shared" si="0"/>
        <v>0</v>
      </c>
    </row>
    <row r="25" spans="1:29" ht="12" customHeight="1">
      <c r="A25" s="158" t="str">
        <f>'t1'!A25</f>
        <v>CAT. B - F7</v>
      </c>
      <c r="B25" s="230" t="str">
        <f>'t1'!B25</f>
        <v>0CBF07</v>
      </c>
      <c r="C25" s="260"/>
      <c r="D25" s="255"/>
      <c r="E25" s="255"/>
      <c r="F25" s="255"/>
      <c r="G25" s="255"/>
      <c r="H25" s="256"/>
      <c r="I25" s="256"/>
      <c r="J25" s="256"/>
      <c r="K25" s="256"/>
      <c r="L25" s="256"/>
      <c r="M25" s="256"/>
      <c r="N25" s="256"/>
      <c r="O25" s="256"/>
      <c r="P25" s="256"/>
      <c r="Q25" s="256"/>
      <c r="R25" s="256"/>
      <c r="S25" s="256"/>
      <c r="T25" s="256"/>
      <c r="U25" s="256"/>
      <c r="V25" s="256"/>
      <c r="W25" s="256"/>
      <c r="X25" s="256"/>
      <c r="Y25" s="256"/>
      <c r="Z25" s="256"/>
      <c r="AA25" s="256"/>
      <c r="AB25" s="256"/>
      <c r="AC25" s="441">
        <f t="shared" si="0"/>
        <v>0</v>
      </c>
    </row>
    <row r="26" spans="1:29" ht="12" customHeight="1">
      <c r="A26" s="158" t="str">
        <f>'t1'!A26</f>
        <v>CAT. B - F6</v>
      </c>
      <c r="B26" s="230" t="str">
        <f>'t1'!B26</f>
        <v>0CBF06</v>
      </c>
      <c r="C26" s="260"/>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441">
        <f t="shared" si="0"/>
        <v>0</v>
      </c>
    </row>
    <row r="27" spans="1:29" ht="12" customHeight="1">
      <c r="A27" s="158" t="str">
        <f>'t1'!A27</f>
        <v>CAT. B - F5</v>
      </c>
      <c r="B27" s="230" t="str">
        <f>'t1'!B27</f>
        <v>0CBF05</v>
      </c>
      <c r="C27" s="260"/>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441">
        <f t="shared" si="0"/>
        <v>0</v>
      </c>
    </row>
    <row r="28" spans="1:29" ht="12" customHeight="1">
      <c r="A28" s="158" t="str">
        <f>'t1'!A28</f>
        <v>CAT. B - F4</v>
      </c>
      <c r="B28" s="230" t="str">
        <f>'t1'!B28</f>
        <v>0CBF04</v>
      </c>
      <c r="C28" s="260"/>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441">
        <f t="shared" si="0"/>
        <v>0</v>
      </c>
    </row>
    <row r="29" spans="1:29" ht="12" customHeight="1">
      <c r="A29" s="158" t="str">
        <f>'t1'!A29</f>
        <v>CAT. B - F3</v>
      </c>
      <c r="B29" s="230" t="str">
        <f>'t1'!B29</f>
        <v>0CBF03</v>
      </c>
      <c r="C29" s="260"/>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441">
        <f t="shared" si="0"/>
        <v>0</v>
      </c>
    </row>
    <row r="30" spans="1:29" ht="12" customHeight="1">
      <c r="A30" s="158" t="str">
        <f>'t1'!A30</f>
        <v>CAT. B - F2</v>
      </c>
      <c r="B30" s="230" t="str">
        <f>'t1'!B30</f>
        <v>0CBF02</v>
      </c>
      <c r="C30" s="262"/>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441">
        <f t="shared" si="0"/>
        <v>0</v>
      </c>
    </row>
    <row r="31" spans="1:29" ht="12" customHeight="1" thickBot="1">
      <c r="A31" s="158" t="str">
        <f>'t1'!A31</f>
        <v>CAT. B - F1</v>
      </c>
      <c r="B31" s="230" t="str">
        <f>'t1'!B31</f>
        <v>0CBF01</v>
      </c>
      <c r="C31" s="262"/>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441">
        <f t="shared" si="0"/>
        <v>0</v>
      </c>
    </row>
    <row r="32" spans="1:29" s="106" customFormat="1" ht="17.25" customHeight="1" thickBot="1" thickTop="1">
      <c r="A32" s="227" t="s">
        <v>180</v>
      </c>
      <c r="B32" s="228"/>
      <c r="C32" s="443">
        <f aca="true" t="shared" si="1" ref="C32:AC32">SUM(C6:C31)</f>
        <v>0</v>
      </c>
      <c r="D32" s="444">
        <f t="shared" si="1"/>
        <v>0</v>
      </c>
      <c r="E32" s="444">
        <f t="shared" si="1"/>
        <v>0</v>
      </c>
      <c r="F32" s="444">
        <f t="shared" si="1"/>
        <v>0</v>
      </c>
      <c r="G32" s="444">
        <f t="shared" si="1"/>
        <v>0</v>
      </c>
      <c r="H32" s="444">
        <f t="shared" si="1"/>
        <v>0</v>
      </c>
      <c r="I32" s="444">
        <f t="shared" si="1"/>
        <v>0</v>
      </c>
      <c r="J32" s="444">
        <f t="shared" si="1"/>
        <v>0</v>
      </c>
      <c r="K32" s="444">
        <f t="shared" si="1"/>
        <v>0</v>
      </c>
      <c r="L32" s="444">
        <f t="shared" si="1"/>
        <v>0</v>
      </c>
      <c r="M32" s="444">
        <f t="shared" si="1"/>
        <v>0</v>
      </c>
      <c r="N32" s="444">
        <f t="shared" si="1"/>
        <v>0</v>
      </c>
      <c r="O32" s="444">
        <f t="shared" si="1"/>
        <v>0</v>
      </c>
      <c r="P32" s="444">
        <f t="shared" si="1"/>
        <v>0</v>
      </c>
      <c r="Q32" s="444">
        <f t="shared" si="1"/>
        <v>0</v>
      </c>
      <c r="R32" s="444">
        <f t="shared" si="1"/>
        <v>0</v>
      </c>
      <c r="S32" s="444">
        <f t="shared" si="1"/>
        <v>0</v>
      </c>
      <c r="T32" s="444">
        <f t="shared" si="1"/>
        <v>0</v>
      </c>
      <c r="U32" s="444">
        <f t="shared" si="1"/>
        <v>0</v>
      </c>
      <c r="V32" s="444">
        <f t="shared" si="1"/>
        <v>0</v>
      </c>
      <c r="W32" s="444">
        <f t="shared" si="1"/>
        <v>0</v>
      </c>
      <c r="X32" s="444">
        <f t="shared" si="1"/>
        <v>0</v>
      </c>
      <c r="Y32" s="444">
        <f t="shared" si="1"/>
        <v>0</v>
      </c>
      <c r="Z32" s="444">
        <f t="shared" si="1"/>
        <v>0</v>
      </c>
      <c r="AA32" s="444">
        <f t="shared" si="1"/>
        <v>0</v>
      </c>
      <c r="AB32" s="444">
        <f t="shared" si="1"/>
        <v>0</v>
      </c>
      <c r="AC32" s="442">
        <f t="shared" si="1"/>
        <v>0</v>
      </c>
    </row>
    <row r="41" ht="11.25">
      <c r="AE41" s="167"/>
    </row>
  </sheetData>
  <sheetProtection password="EA98" sheet="1" formatColumns="0" selectLockedCells="1"/>
  <mergeCells count="3">
    <mergeCell ref="C4:AB4"/>
    <mergeCell ref="C3:AB3"/>
    <mergeCell ref="A1:AB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12"/>
  <dimension ref="A1:Y34"/>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9.83203125" style="92" customWidth="1"/>
    <col min="2" max="2" width="10.66015625" style="102" customWidth="1"/>
    <col min="3" max="14" width="11.16015625" style="92" customWidth="1"/>
    <col min="15" max="18" width="9.33203125" style="92" customWidth="1"/>
    <col min="19" max="20" width="11.16015625" style="92" customWidth="1"/>
    <col min="21" max="21" width="6.66015625" style="92" customWidth="1"/>
    <col min="22" max="25" width="10.83203125" style="92" customWidth="1"/>
    <col min="26" max="16384" width="10.66015625" style="92" customWidth="1"/>
  </cols>
  <sheetData>
    <row r="1" spans="1:20" s="5" customFormat="1" ht="43.5" customHeight="1">
      <c r="A1" s="1328" t="str">
        <f>'t1'!A1</f>
        <v>PRESIDENZA DEL CONSIGLIO DEI MINISTRI - anno 2019</v>
      </c>
      <c r="B1" s="1328"/>
      <c r="C1" s="1328"/>
      <c r="D1" s="1328"/>
      <c r="E1" s="1328"/>
      <c r="F1" s="1328"/>
      <c r="G1" s="1328"/>
      <c r="H1" s="1328"/>
      <c r="I1" s="1328"/>
      <c r="J1" s="1328"/>
      <c r="K1" s="1328"/>
      <c r="L1" s="1328"/>
      <c r="M1" s="1328"/>
      <c r="N1" s="1328"/>
      <c r="O1" s="1328"/>
      <c r="P1" s="1328"/>
      <c r="Q1" s="1328"/>
      <c r="R1" s="1328"/>
      <c r="S1"/>
      <c r="T1" s="321"/>
    </row>
    <row r="2" spans="1:20" s="5" customFormat="1" ht="30" customHeight="1" thickBot="1">
      <c r="A2" s="320"/>
      <c r="B2" s="2"/>
      <c r="C2" s="3"/>
      <c r="D2" s="3"/>
      <c r="E2" s="3"/>
      <c r="F2" s="3"/>
      <c r="G2" s="3"/>
      <c r="H2" s="3"/>
      <c r="I2" s="4"/>
      <c r="J2" s="3"/>
      <c r="K2" s="3"/>
      <c r="L2" s="3"/>
      <c r="M2" s="3"/>
      <c r="N2" s="1329"/>
      <c r="O2" s="1329"/>
      <c r="P2" s="1329"/>
      <c r="Q2" s="1329"/>
      <c r="R2" s="1329"/>
      <c r="S2" s="1329"/>
      <c r="T2" s="1329"/>
    </row>
    <row r="3" spans="1:25" ht="15" customHeight="1" thickBot="1">
      <c r="A3" s="93"/>
      <c r="B3" s="94"/>
      <c r="C3" s="312" t="s">
        <v>253</v>
      </c>
      <c r="D3" s="95"/>
      <c r="E3" s="95"/>
      <c r="F3" s="95"/>
      <c r="G3" s="95"/>
      <c r="H3" s="95"/>
      <c r="I3" s="95"/>
      <c r="J3" s="95"/>
      <c r="K3" s="95"/>
      <c r="L3" s="95"/>
      <c r="M3" s="95"/>
      <c r="N3" s="95"/>
      <c r="O3" s="95"/>
      <c r="P3" s="95"/>
      <c r="Q3" s="95"/>
      <c r="R3" s="95"/>
      <c r="S3" s="95"/>
      <c r="T3" s="96"/>
      <c r="V3"/>
      <c r="W3"/>
      <c r="X3"/>
      <c r="Y3"/>
    </row>
    <row r="4" spans="1:25" ht="30" customHeight="1" thickTop="1">
      <c r="A4" s="291" t="s">
        <v>141</v>
      </c>
      <c r="B4" s="97" t="s">
        <v>74</v>
      </c>
      <c r="C4" s="1341" t="s">
        <v>353</v>
      </c>
      <c r="D4" s="1342"/>
      <c r="E4" s="1341" t="s">
        <v>354</v>
      </c>
      <c r="F4" s="1342"/>
      <c r="G4" s="1341" t="s">
        <v>355</v>
      </c>
      <c r="H4" s="1342"/>
      <c r="I4" s="1341" t="s">
        <v>57</v>
      </c>
      <c r="J4" s="1342"/>
      <c r="K4" s="1341" t="s">
        <v>58</v>
      </c>
      <c r="L4" s="1342"/>
      <c r="M4" s="1341" t="s">
        <v>669</v>
      </c>
      <c r="N4" s="1342"/>
      <c r="O4" s="1341" t="s">
        <v>863</v>
      </c>
      <c r="P4" s="1342"/>
      <c r="Q4" s="1341" t="s">
        <v>102</v>
      </c>
      <c r="R4" s="1342"/>
      <c r="S4" s="1341" t="s">
        <v>77</v>
      </c>
      <c r="T4" s="1345"/>
      <c r="V4"/>
      <c r="W4"/>
      <c r="X4"/>
      <c r="Y4"/>
    </row>
    <row r="5" spans="1:25" ht="11.25">
      <c r="A5" s="657"/>
      <c r="B5" s="97"/>
      <c r="C5" s="1343" t="s">
        <v>358</v>
      </c>
      <c r="D5" s="1344"/>
      <c r="E5" s="1343" t="s">
        <v>359</v>
      </c>
      <c r="F5" s="1344"/>
      <c r="G5" s="1343" t="s">
        <v>360</v>
      </c>
      <c r="H5" s="1344"/>
      <c r="I5" s="1343" t="s">
        <v>361</v>
      </c>
      <c r="J5" s="1344"/>
      <c r="K5" s="1343" t="s">
        <v>362</v>
      </c>
      <c r="L5" s="1344"/>
      <c r="M5" s="1343" t="s">
        <v>631</v>
      </c>
      <c r="N5" s="1344"/>
      <c r="O5" s="1343" t="s">
        <v>398</v>
      </c>
      <c r="P5" s="1344"/>
      <c r="Q5" s="1343" t="s">
        <v>363</v>
      </c>
      <c r="R5" s="1344"/>
      <c r="S5" s="1343"/>
      <c r="T5" s="1346"/>
      <c r="V5"/>
      <c r="W5"/>
      <c r="X5"/>
      <c r="Y5"/>
    </row>
    <row r="6" spans="1:25" ht="12" thickBot="1">
      <c r="A6" s="98"/>
      <c r="B6" s="99"/>
      <c r="C6" s="659" t="s">
        <v>75</v>
      </c>
      <c r="D6" s="660" t="s">
        <v>76</v>
      </c>
      <c r="E6" s="659" t="s">
        <v>75</v>
      </c>
      <c r="F6" s="660" t="s">
        <v>76</v>
      </c>
      <c r="G6" s="659" t="s">
        <v>75</v>
      </c>
      <c r="H6" s="660" t="s">
        <v>76</v>
      </c>
      <c r="I6" s="659" t="s">
        <v>75</v>
      </c>
      <c r="J6" s="660" t="s">
        <v>76</v>
      </c>
      <c r="K6" s="659" t="s">
        <v>75</v>
      </c>
      <c r="L6" s="660" t="s">
        <v>76</v>
      </c>
      <c r="M6" s="659" t="s">
        <v>75</v>
      </c>
      <c r="N6" s="660" t="s">
        <v>76</v>
      </c>
      <c r="O6" s="659" t="s">
        <v>75</v>
      </c>
      <c r="P6" s="660" t="s">
        <v>76</v>
      </c>
      <c r="Q6" s="659" t="s">
        <v>75</v>
      </c>
      <c r="R6" s="660" t="s">
        <v>76</v>
      </c>
      <c r="S6" s="659" t="s">
        <v>75</v>
      </c>
      <c r="T6" s="661" t="s">
        <v>76</v>
      </c>
      <c r="V6"/>
      <c r="W6"/>
      <c r="X6"/>
      <c r="Y6"/>
    </row>
    <row r="7" spans="1:25" ht="12.75" customHeight="1" thickTop="1">
      <c r="A7" s="25" t="str">
        <f>'t1'!A6</f>
        <v>CONSIGLIERE</v>
      </c>
      <c r="B7" s="237" t="str">
        <f>'t1'!B6</f>
        <v>0D0CON</v>
      </c>
      <c r="C7" s="233"/>
      <c r="D7" s="238"/>
      <c r="E7" s="233"/>
      <c r="F7" s="238"/>
      <c r="G7" s="233"/>
      <c r="H7" s="238"/>
      <c r="I7" s="233"/>
      <c r="J7" s="238"/>
      <c r="K7" s="537"/>
      <c r="L7" s="232"/>
      <c r="M7" s="233"/>
      <c r="N7" s="238"/>
      <c r="O7" s="239"/>
      <c r="P7" s="238"/>
      <c r="Q7" s="239"/>
      <c r="R7" s="238"/>
      <c r="S7" s="445">
        <f>SUM(C7,E7,G7,I7,K7,M7,O7,Q7)</f>
        <v>0</v>
      </c>
      <c r="T7" s="446">
        <f>SUM(D7,F7,H7,J7,L7,N7,P7,R7)</f>
        <v>0</v>
      </c>
      <c r="V7"/>
      <c r="W7"/>
      <c r="X7"/>
      <c r="Y7"/>
    </row>
    <row r="8" spans="1:25" ht="12.75" customHeight="1">
      <c r="A8" s="158" t="str">
        <f>'t1'!A7</f>
        <v>DIRIGENTE I FASCIA</v>
      </c>
      <c r="B8" s="230" t="str">
        <f>'t1'!B7</f>
        <v>0D0077</v>
      </c>
      <c r="C8" s="233"/>
      <c r="D8" s="238"/>
      <c r="E8" s="233"/>
      <c r="F8" s="238"/>
      <c r="G8" s="233"/>
      <c r="H8" s="238"/>
      <c r="I8" s="233"/>
      <c r="J8" s="238"/>
      <c r="K8" s="539"/>
      <c r="L8" s="232"/>
      <c r="M8" s="233"/>
      <c r="N8" s="238"/>
      <c r="O8" s="239"/>
      <c r="P8" s="238"/>
      <c r="Q8" s="239"/>
      <c r="R8" s="238"/>
      <c r="S8" s="447">
        <f aca="true" t="shared" si="0" ref="S8:S32">SUM(C8,E8,G8,I8,K8,M8,O8,Q8)</f>
        <v>0</v>
      </c>
      <c r="T8" s="448">
        <f aca="true" t="shared" si="1" ref="T8:T32">SUM(D8,F8,H8,J8,L8,N8,P8,R8)</f>
        <v>0</v>
      </c>
      <c r="V8"/>
      <c r="W8"/>
      <c r="X8"/>
      <c r="Y8"/>
    </row>
    <row r="9" spans="1:25" ht="12.75" customHeight="1">
      <c r="A9" s="158" t="str">
        <f>'t1'!A8</f>
        <v>DIRIGENTE I FASCIA A TEMPO DETERM.</v>
      </c>
      <c r="B9" s="230" t="str">
        <f>'t1'!B8</f>
        <v>0D0078</v>
      </c>
      <c r="C9" s="233"/>
      <c r="D9" s="238"/>
      <c r="E9" s="233"/>
      <c r="F9" s="238"/>
      <c r="G9" s="233"/>
      <c r="H9" s="238"/>
      <c r="I9" s="233"/>
      <c r="J9" s="238"/>
      <c r="K9" s="539"/>
      <c r="L9" s="232"/>
      <c r="M9" s="233"/>
      <c r="N9" s="238"/>
      <c r="O9" s="239"/>
      <c r="P9" s="238"/>
      <c r="Q9" s="239"/>
      <c r="R9" s="238"/>
      <c r="S9" s="447">
        <f t="shared" si="0"/>
        <v>0</v>
      </c>
      <c r="T9" s="448">
        <f t="shared" si="1"/>
        <v>0</v>
      </c>
      <c r="V9"/>
      <c r="W9"/>
      <c r="X9"/>
      <c r="Y9"/>
    </row>
    <row r="10" spans="1:25" ht="12.75" customHeight="1">
      <c r="A10" s="158" t="str">
        <f>'t1'!A9</f>
        <v>REFERENDARIO</v>
      </c>
      <c r="B10" s="230" t="str">
        <f>'t1'!B9</f>
        <v>0D0376</v>
      </c>
      <c r="C10" s="233"/>
      <c r="D10" s="238"/>
      <c r="E10" s="233"/>
      <c r="F10" s="238"/>
      <c r="G10" s="233"/>
      <c r="H10" s="238"/>
      <c r="I10" s="233"/>
      <c r="J10" s="238"/>
      <c r="K10" s="539"/>
      <c r="L10" s="232"/>
      <c r="M10" s="233"/>
      <c r="N10" s="238"/>
      <c r="O10" s="239"/>
      <c r="P10" s="238"/>
      <c r="Q10" s="239"/>
      <c r="R10" s="238"/>
      <c r="S10" s="447">
        <f t="shared" si="0"/>
        <v>0</v>
      </c>
      <c r="T10" s="448">
        <f t="shared" si="1"/>
        <v>0</v>
      </c>
      <c r="V10"/>
      <c r="W10"/>
      <c r="X10"/>
      <c r="Y10"/>
    </row>
    <row r="11" spans="1:25" ht="12.75" customHeight="1">
      <c r="A11" s="158" t="str">
        <f>'t1'!A10</f>
        <v>DIRIGENTE II FASCIA</v>
      </c>
      <c r="B11" s="230" t="str">
        <f>'t1'!B10</f>
        <v>0D0079</v>
      </c>
      <c r="C11" s="233"/>
      <c r="D11" s="238"/>
      <c r="E11" s="233"/>
      <c r="F11" s="238"/>
      <c r="G11" s="233"/>
      <c r="H11" s="238"/>
      <c r="I11" s="233"/>
      <c r="J11" s="238"/>
      <c r="K11" s="539"/>
      <c r="L11" s="232"/>
      <c r="M11" s="233"/>
      <c r="N11" s="238"/>
      <c r="O11" s="239"/>
      <c r="P11" s="238"/>
      <c r="Q11" s="239"/>
      <c r="R11" s="238"/>
      <c r="S11" s="447">
        <f t="shared" si="0"/>
        <v>0</v>
      </c>
      <c r="T11" s="448">
        <f t="shared" si="1"/>
        <v>0</v>
      </c>
      <c r="V11"/>
      <c r="W11"/>
      <c r="X11"/>
      <c r="Y11"/>
    </row>
    <row r="12" spans="1:25" ht="12.75" customHeight="1">
      <c r="A12" s="158" t="str">
        <f>'t1'!A11</f>
        <v>DIRIGENTE II FASCIA A TEMPO DETERM.</v>
      </c>
      <c r="B12" s="230" t="str">
        <f>'t1'!B11</f>
        <v>0D0080</v>
      </c>
      <c r="C12" s="233"/>
      <c r="D12" s="238"/>
      <c r="E12" s="233"/>
      <c r="F12" s="238"/>
      <c r="G12" s="233"/>
      <c r="H12" s="238"/>
      <c r="I12" s="233"/>
      <c r="J12" s="238"/>
      <c r="K12" s="539"/>
      <c r="L12" s="232"/>
      <c r="M12" s="233"/>
      <c r="N12" s="238"/>
      <c r="O12" s="239"/>
      <c r="P12" s="238"/>
      <c r="Q12" s="239"/>
      <c r="R12" s="238"/>
      <c r="S12" s="447">
        <f t="shared" si="0"/>
        <v>0</v>
      </c>
      <c r="T12" s="448">
        <f t="shared" si="1"/>
        <v>0</v>
      </c>
      <c r="V12"/>
      <c r="W12"/>
      <c r="X12"/>
      <c r="Y12"/>
    </row>
    <row r="13" spans="1:25" ht="12.75" customHeight="1">
      <c r="A13" s="158" t="str">
        <f>'t1'!A12</f>
        <v>ISPETTORE GENERALE R.E.</v>
      </c>
      <c r="B13" s="230" t="str">
        <f>'t1'!B12</f>
        <v>0E0083</v>
      </c>
      <c r="C13" s="233"/>
      <c r="D13" s="238"/>
      <c r="E13" s="233"/>
      <c r="F13" s="238"/>
      <c r="G13" s="233"/>
      <c r="H13" s="238"/>
      <c r="I13" s="233"/>
      <c r="J13" s="238"/>
      <c r="K13" s="539"/>
      <c r="L13" s="232"/>
      <c r="M13" s="233"/>
      <c r="N13" s="238"/>
      <c r="O13" s="239"/>
      <c r="P13" s="238"/>
      <c r="Q13" s="239"/>
      <c r="R13" s="238"/>
      <c r="S13" s="447">
        <f t="shared" si="0"/>
        <v>0</v>
      </c>
      <c r="T13" s="448">
        <f t="shared" si="1"/>
        <v>0</v>
      </c>
      <c r="V13"/>
      <c r="W13"/>
      <c r="X13"/>
      <c r="Y13"/>
    </row>
    <row r="14" spans="1:25" ht="12.75" customHeight="1">
      <c r="A14" s="158" t="str">
        <f>'t1'!A13</f>
        <v>DIRETTORE DIVISIONE R.E.</v>
      </c>
      <c r="B14" s="230" t="str">
        <f>'t1'!B13</f>
        <v>0E0076</v>
      </c>
      <c r="C14" s="233"/>
      <c r="D14" s="238"/>
      <c r="E14" s="233"/>
      <c r="F14" s="238"/>
      <c r="G14" s="233"/>
      <c r="H14" s="238"/>
      <c r="I14" s="233"/>
      <c r="J14" s="238"/>
      <c r="K14" s="539"/>
      <c r="L14" s="232"/>
      <c r="M14" s="233"/>
      <c r="N14" s="238"/>
      <c r="O14" s="239"/>
      <c r="P14" s="238"/>
      <c r="Q14" s="239"/>
      <c r="R14" s="238"/>
      <c r="S14" s="447">
        <f t="shared" si="0"/>
        <v>0</v>
      </c>
      <c r="T14" s="448">
        <f t="shared" si="1"/>
        <v>0</v>
      </c>
      <c r="V14"/>
      <c r="W14"/>
      <c r="X14"/>
      <c r="Y14"/>
    </row>
    <row r="15" spans="1:25" ht="12.75" customHeight="1">
      <c r="A15" s="158" t="str">
        <f>'t1'!A14</f>
        <v>CAT. A - F9</v>
      </c>
      <c r="B15" s="230" t="str">
        <f>'t1'!B14</f>
        <v>0CAF09</v>
      </c>
      <c r="C15" s="233"/>
      <c r="D15" s="238"/>
      <c r="E15" s="233"/>
      <c r="F15" s="238"/>
      <c r="G15" s="233"/>
      <c r="H15" s="238"/>
      <c r="I15" s="233"/>
      <c r="J15" s="238"/>
      <c r="K15" s="539"/>
      <c r="L15" s="232"/>
      <c r="M15" s="233"/>
      <c r="N15" s="238"/>
      <c r="O15" s="239"/>
      <c r="P15" s="238"/>
      <c r="Q15" s="239"/>
      <c r="R15" s="238"/>
      <c r="S15" s="447">
        <f t="shared" si="0"/>
        <v>0</v>
      </c>
      <c r="T15" s="448">
        <f t="shared" si="1"/>
        <v>0</v>
      </c>
      <c r="V15"/>
      <c r="W15"/>
      <c r="X15"/>
      <c r="Y15"/>
    </row>
    <row r="16" spans="1:25" ht="12.75" customHeight="1">
      <c r="A16" s="158" t="str">
        <f>'t1'!A15</f>
        <v>CAT. A - F8</v>
      </c>
      <c r="B16" s="230" t="str">
        <f>'t1'!B15</f>
        <v>0CAF08</v>
      </c>
      <c r="C16" s="233"/>
      <c r="D16" s="238"/>
      <c r="E16" s="233"/>
      <c r="F16" s="238"/>
      <c r="G16" s="233"/>
      <c r="H16" s="238"/>
      <c r="I16" s="233"/>
      <c r="J16" s="238"/>
      <c r="K16" s="539"/>
      <c r="L16" s="232"/>
      <c r="M16" s="233"/>
      <c r="N16" s="238"/>
      <c r="O16" s="239"/>
      <c r="P16" s="238"/>
      <c r="Q16" s="239"/>
      <c r="R16" s="238"/>
      <c r="S16" s="447">
        <f t="shared" si="0"/>
        <v>0</v>
      </c>
      <c r="T16" s="448">
        <f t="shared" si="1"/>
        <v>0</v>
      </c>
      <c r="V16"/>
      <c r="W16"/>
      <c r="X16"/>
      <c r="Y16"/>
    </row>
    <row r="17" spans="1:25" ht="12.75" customHeight="1">
      <c r="A17" s="158" t="str">
        <f>'t1'!A16</f>
        <v>CAT. A - F7</v>
      </c>
      <c r="B17" s="230" t="str">
        <f>'t1'!B16</f>
        <v>0CAF07</v>
      </c>
      <c r="C17" s="233"/>
      <c r="D17" s="238"/>
      <c r="E17" s="233"/>
      <c r="F17" s="238"/>
      <c r="G17" s="233"/>
      <c r="H17" s="238"/>
      <c r="I17" s="233"/>
      <c r="J17" s="238"/>
      <c r="K17" s="539"/>
      <c r="L17" s="232"/>
      <c r="M17" s="233"/>
      <c r="N17" s="238"/>
      <c r="O17" s="239"/>
      <c r="P17" s="238"/>
      <c r="Q17" s="239"/>
      <c r="R17" s="238"/>
      <c r="S17" s="447">
        <f t="shared" si="0"/>
        <v>0</v>
      </c>
      <c r="T17" s="448">
        <f t="shared" si="1"/>
        <v>0</v>
      </c>
      <c r="V17"/>
      <c r="W17"/>
      <c r="X17"/>
      <c r="Y17"/>
    </row>
    <row r="18" spans="1:25" ht="12.75" customHeight="1">
      <c r="A18" s="158" t="str">
        <f>'t1'!A17</f>
        <v>CAT. A - F6</v>
      </c>
      <c r="B18" s="230" t="str">
        <f>'t1'!B17</f>
        <v>0CAF06</v>
      </c>
      <c r="C18" s="233"/>
      <c r="D18" s="238"/>
      <c r="E18" s="233"/>
      <c r="F18" s="238"/>
      <c r="G18" s="233"/>
      <c r="H18" s="238"/>
      <c r="I18" s="233"/>
      <c r="J18" s="238"/>
      <c r="K18" s="539"/>
      <c r="L18" s="232"/>
      <c r="M18" s="233"/>
      <c r="N18" s="238"/>
      <c r="O18" s="239"/>
      <c r="P18" s="238"/>
      <c r="Q18" s="239"/>
      <c r="R18" s="238"/>
      <c r="S18" s="447">
        <f t="shared" si="0"/>
        <v>0</v>
      </c>
      <c r="T18" s="448">
        <f t="shared" si="1"/>
        <v>0</v>
      </c>
      <c r="V18"/>
      <c r="W18"/>
      <c r="X18"/>
      <c r="Y18"/>
    </row>
    <row r="19" spans="1:25" ht="12.75" customHeight="1">
      <c r="A19" s="158" t="str">
        <f>'t1'!A18</f>
        <v>CAT. A - F5</v>
      </c>
      <c r="B19" s="230" t="str">
        <f>'t1'!B18</f>
        <v>0CAF05</v>
      </c>
      <c r="C19" s="233"/>
      <c r="D19" s="238"/>
      <c r="E19" s="233"/>
      <c r="F19" s="238"/>
      <c r="G19" s="233"/>
      <c r="H19" s="238"/>
      <c r="I19" s="233"/>
      <c r="J19" s="238"/>
      <c r="K19" s="539"/>
      <c r="L19" s="232"/>
      <c r="M19" s="233"/>
      <c r="N19" s="238"/>
      <c r="O19" s="239"/>
      <c r="P19" s="238"/>
      <c r="Q19" s="239"/>
      <c r="R19" s="238"/>
      <c r="S19" s="447">
        <f t="shared" si="0"/>
        <v>0</v>
      </c>
      <c r="T19" s="448">
        <f t="shared" si="1"/>
        <v>0</v>
      </c>
      <c r="V19"/>
      <c r="W19"/>
      <c r="X19"/>
      <c r="Y19"/>
    </row>
    <row r="20" spans="1:25" ht="12.75" customHeight="1">
      <c r="A20" s="158" t="str">
        <f>'t1'!A19</f>
        <v>CAT. A - F4</v>
      </c>
      <c r="B20" s="230" t="str">
        <f>'t1'!B19</f>
        <v>0CAF04</v>
      </c>
      <c r="C20" s="233"/>
      <c r="D20" s="238"/>
      <c r="E20" s="233"/>
      <c r="F20" s="238"/>
      <c r="G20" s="233"/>
      <c r="H20" s="238"/>
      <c r="I20" s="233"/>
      <c r="J20" s="238"/>
      <c r="K20" s="539"/>
      <c r="L20" s="232"/>
      <c r="M20" s="233"/>
      <c r="N20" s="238"/>
      <c r="O20" s="239"/>
      <c r="P20" s="238"/>
      <c r="Q20" s="239"/>
      <c r="R20" s="238"/>
      <c r="S20" s="447">
        <f t="shared" si="0"/>
        <v>0</v>
      </c>
      <c r="T20" s="448">
        <f t="shared" si="1"/>
        <v>0</v>
      </c>
      <c r="V20"/>
      <c r="W20"/>
      <c r="X20"/>
      <c r="Y20"/>
    </row>
    <row r="21" spans="1:25" ht="12.75" customHeight="1">
      <c r="A21" s="158" t="str">
        <f>'t1'!A20</f>
        <v>CAT. A - F3</v>
      </c>
      <c r="B21" s="230" t="str">
        <f>'t1'!B20</f>
        <v>0CAF03</v>
      </c>
      <c r="C21" s="233"/>
      <c r="D21" s="238"/>
      <c r="E21" s="233"/>
      <c r="F21" s="238"/>
      <c r="G21" s="233"/>
      <c r="H21" s="238"/>
      <c r="I21" s="233"/>
      <c r="J21" s="238"/>
      <c r="K21" s="539"/>
      <c r="L21" s="232"/>
      <c r="M21" s="233"/>
      <c r="N21" s="238"/>
      <c r="O21" s="239"/>
      <c r="P21" s="238"/>
      <c r="Q21" s="239"/>
      <c r="R21" s="238"/>
      <c r="S21" s="447">
        <f t="shared" si="0"/>
        <v>0</v>
      </c>
      <c r="T21" s="448">
        <f t="shared" si="1"/>
        <v>0</v>
      </c>
      <c r="V21"/>
      <c r="W21"/>
      <c r="X21"/>
      <c r="Y21"/>
    </row>
    <row r="22" spans="1:25" ht="12.75" customHeight="1">
      <c r="A22" s="158" t="str">
        <f>'t1'!A21</f>
        <v>CAT. A - F2</v>
      </c>
      <c r="B22" s="230" t="str">
        <f>'t1'!B21</f>
        <v>0CAF02</v>
      </c>
      <c r="C22" s="233"/>
      <c r="D22" s="238"/>
      <c r="E22" s="233"/>
      <c r="F22" s="238"/>
      <c r="G22" s="233"/>
      <c r="H22" s="238"/>
      <c r="I22" s="233"/>
      <c r="J22" s="238"/>
      <c r="K22" s="539"/>
      <c r="L22" s="232"/>
      <c r="M22" s="233"/>
      <c r="N22" s="238"/>
      <c r="O22" s="239"/>
      <c r="P22" s="238"/>
      <c r="Q22" s="239"/>
      <c r="R22" s="238"/>
      <c r="S22" s="447">
        <f t="shared" si="0"/>
        <v>0</v>
      </c>
      <c r="T22" s="448">
        <f t="shared" si="1"/>
        <v>0</v>
      </c>
      <c r="V22"/>
      <c r="W22"/>
      <c r="X22"/>
      <c r="Y22"/>
    </row>
    <row r="23" spans="1:25" ht="12.75" customHeight="1">
      <c r="A23" s="158" t="str">
        <f>'t1'!A22</f>
        <v>CAT. A - F1</v>
      </c>
      <c r="B23" s="230" t="str">
        <f>'t1'!B22</f>
        <v>0CAF01</v>
      </c>
      <c r="C23" s="233"/>
      <c r="D23" s="238"/>
      <c r="E23" s="233"/>
      <c r="F23" s="238"/>
      <c r="G23" s="233"/>
      <c r="H23" s="238"/>
      <c r="I23" s="233"/>
      <c r="J23" s="238"/>
      <c r="K23" s="539"/>
      <c r="L23" s="232"/>
      <c r="M23" s="233"/>
      <c r="N23" s="238"/>
      <c r="O23" s="239"/>
      <c r="P23" s="238"/>
      <c r="Q23" s="239"/>
      <c r="R23" s="238"/>
      <c r="S23" s="447">
        <f t="shared" si="0"/>
        <v>0</v>
      </c>
      <c r="T23" s="448">
        <f t="shared" si="1"/>
        <v>0</v>
      </c>
      <c r="V23"/>
      <c r="W23"/>
      <c r="X23"/>
      <c r="Y23"/>
    </row>
    <row r="24" spans="1:25" ht="12.75" customHeight="1">
      <c r="A24" s="158" t="str">
        <f>'t1'!A23</f>
        <v>CAT. B - F9</v>
      </c>
      <c r="B24" s="230" t="str">
        <f>'t1'!B23</f>
        <v>0CBF09</v>
      </c>
      <c r="C24" s="233"/>
      <c r="D24" s="238"/>
      <c r="E24" s="233"/>
      <c r="F24" s="238"/>
      <c r="G24" s="233"/>
      <c r="H24" s="238"/>
      <c r="I24" s="233"/>
      <c r="J24" s="238"/>
      <c r="K24" s="539"/>
      <c r="L24" s="232"/>
      <c r="M24" s="233"/>
      <c r="N24" s="238"/>
      <c r="O24" s="239"/>
      <c r="P24" s="238"/>
      <c r="Q24" s="239"/>
      <c r="R24" s="238"/>
      <c r="S24" s="447">
        <f t="shared" si="0"/>
        <v>0</v>
      </c>
      <c r="T24" s="448">
        <f t="shared" si="1"/>
        <v>0</v>
      </c>
      <c r="V24"/>
      <c r="W24"/>
      <c r="X24"/>
      <c r="Y24"/>
    </row>
    <row r="25" spans="1:25" ht="12.75" customHeight="1">
      <c r="A25" s="158" t="str">
        <f>'t1'!A24</f>
        <v>CAT. B - F8</v>
      </c>
      <c r="B25" s="230" t="str">
        <f>'t1'!B24</f>
        <v>0CBF08</v>
      </c>
      <c r="C25" s="233"/>
      <c r="D25" s="238"/>
      <c r="E25" s="233"/>
      <c r="F25" s="238"/>
      <c r="G25" s="233"/>
      <c r="H25" s="238"/>
      <c r="I25" s="233"/>
      <c r="J25" s="238"/>
      <c r="K25" s="539"/>
      <c r="L25" s="232"/>
      <c r="M25" s="233"/>
      <c r="N25" s="238"/>
      <c r="O25" s="239"/>
      <c r="P25" s="238"/>
      <c r="Q25" s="239"/>
      <c r="R25" s="238"/>
      <c r="S25" s="447">
        <f t="shared" si="0"/>
        <v>0</v>
      </c>
      <c r="T25" s="448">
        <f t="shared" si="1"/>
        <v>0</v>
      </c>
      <c r="V25"/>
      <c r="W25"/>
      <c r="X25"/>
      <c r="Y25"/>
    </row>
    <row r="26" spans="1:25" ht="12.75" customHeight="1">
      <c r="A26" s="158" t="str">
        <f>'t1'!A25</f>
        <v>CAT. B - F7</v>
      </c>
      <c r="B26" s="230" t="str">
        <f>'t1'!B25</f>
        <v>0CBF07</v>
      </c>
      <c r="C26" s="233"/>
      <c r="D26" s="238"/>
      <c r="E26" s="233"/>
      <c r="F26" s="238"/>
      <c r="G26" s="233"/>
      <c r="H26" s="238"/>
      <c r="I26" s="233"/>
      <c r="J26" s="238"/>
      <c r="K26" s="539"/>
      <c r="L26" s="232"/>
      <c r="M26" s="233"/>
      <c r="N26" s="238"/>
      <c r="O26" s="239"/>
      <c r="P26" s="238"/>
      <c r="Q26" s="239"/>
      <c r="R26" s="238"/>
      <c r="S26" s="447">
        <f t="shared" si="0"/>
        <v>0</v>
      </c>
      <c r="T26" s="448">
        <f t="shared" si="1"/>
        <v>0</v>
      </c>
      <c r="V26"/>
      <c r="W26"/>
      <c r="X26"/>
      <c r="Y26"/>
    </row>
    <row r="27" spans="1:25" ht="12.75" customHeight="1">
      <c r="A27" s="158" t="str">
        <f>'t1'!A26</f>
        <v>CAT. B - F6</v>
      </c>
      <c r="B27" s="230" t="str">
        <f>'t1'!B26</f>
        <v>0CBF06</v>
      </c>
      <c r="C27" s="233"/>
      <c r="D27" s="238"/>
      <c r="E27" s="233"/>
      <c r="F27" s="238"/>
      <c r="G27" s="233"/>
      <c r="H27" s="238"/>
      <c r="I27" s="233"/>
      <c r="J27" s="238"/>
      <c r="K27" s="539"/>
      <c r="L27" s="232"/>
      <c r="M27" s="233"/>
      <c r="N27" s="238"/>
      <c r="O27" s="239"/>
      <c r="P27" s="238"/>
      <c r="Q27" s="239"/>
      <c r="R27" s="238"/>
      <c r="S27" s="447">
        <f t="shared" si="0"/>
        <v>0</v>
      </c>
      <c r="T27" s="448">
        <f t="shared" si="1"/>
        <v>0</v>
      </c>
      <c r="V27"/>
      <c r="W27"/>
      <c r="X27"/>
      <c r="Y27"/>
    </row>
    <row r="28" spans="1:25" ht="12.75" customHeight="1">
      <c r="A28" s="158" t="str">
        <f>'t1'!A27</f>
        <v>CAT. B - F5</v>
      </c>
      <c r="B28" s="230" t="str">
        <f>'t1'!B27</f>
        <v>0CBF05</v>
      </c>
      <c r="C28" s="233"/>
      <c r="D28" s="238"/>
      <c r="E28" s="233"/>
      <c r="F28" s="238"/>
      <c r="G28" s="233"/>
      <c r="H28" s="238"/>
      <c r="I28" s="233"/>
      <c r="J28" s="238"/>
      <c r="K28" s="539"/>
      <c r="L28" s="232"/>
      <c r="M28" s="233"/>
      <c r="N28" s="238"/>
      <c r="O28" s="239"/>
      <c r="P28" s="238"/>
      <c r="Q28" s="239"/>
      <c r="R28" s="238"/>
      <c r="S28" s="447">
        <f t="shared" si="0"/>
        <v>0</v>
      </c>
      <c r="T28" s="448">
        <f t="shared" si="1"/>
        <v>0</v>
      </c>
      <c r="V28"/>
      <c r="W28"/>
      <c r="X28"/>
      <c r="Y28"/>
    </row>
    <row r="29" spans="1:25" ht="12.75" customHeight="1">
      <c r="A29" s="158" t="str">
        <f>'t1'!A28</f>
        <v>CAT. B - F4</v>
      </c>
      <c r="B29" s="230" t="str">
        <f>'t1'!B28</f>
        <v>0CBF04</v>
      </c>
      <c r="C29" s="233"/>
      <c r="D29" s="238"/>
      <c r="E29" s="233"/>
      <c r="F29" s="238"/>
      <c r="G29" s="233"/>
      <c r="H29" s="238"/>
      <c r="I29" s="233"/>
      <c r="J29" s="238"/>
      <c r="K29" s="539"/>
      <c r="L29" s="232"/>
      <c r="M29" s="233"/>
      <c r="N29" s="238"/>
      <c r="O29" s="239"/>
      <c r="P29" s="238"/>
      <c r="Q29" s="239"/>
      <c r="R29" s="238"/>
      <c r="S29" s="447">
        <f t="shared" si="0"/>
        <v>0</v>
      </c>
      <c r="T29" s="448">
        <f t="shared" si="1"/>
        <v>0</v>
      </c>
      <c r="V29"/>
      <c r="W29"/>
      <c r="X29"/>
      <c r="Y29"/>
    </row>
    <row r="30" spans="1:25" ht="12.75" customHeight="1">
      <c r="A30" s="158" t="str">
        <f>'t1'!A29</f>
        <v>CAT. B - F3</v>
      </c>
      <c r="B30" s="230" t="str">
        <f>'t1'!B29</f>
        <v>0CBF03</v>
      </c>
      <c r="C30" s="233"/>
      <c r="D30" s="238"/>
      <c r="E30" s="233"/>
      <c r="F30" s="238"/>
      <c r="G30" s="233"/>
      <c r="H30" s="238"/>
      <c r="I30" s="233"/>
      <c r="J30" s="238"/>
      <c r="K30" s="539"/>
      <c r="L30" s="232"/>
      <c r="M30" s="233"/>
      <c r="N30" s="238"/>
      <c r="O30" s="239"/>
      <c r="P30" s="238"/>
      <c r="Q30" s="239"/>
      <c r="R30" s="238"/>
      <c r="S30" s="447">
        <f t="shared" si="0"/>
        <v>0</v>
      </c>
      <c r="T30" s="448">
        <f t="shared" si="1"/>
        <v>0</v>
      </c>
      <c r="V30"/>
      <c r="W30"/>
      <c r="X30"/>
      <c r="Y30"/>
    </row>
    <row r="31" spans="1:25" ht="12.75" customHeight="1">
      <c r="A31" s="158" t="str">
        <f>'t1'!A30</f>
        <v>CAT. B - F2</v>
      </c>
      <c r="B31" s="230" t="str">
        <f>'t1'!B30</f>
        <v>0CBF02</v>
      </c>
      <c r="C31" s="233"/>
      <c r="D31" s="238"/>
      <c r="E31" s="233"/>
      <c r="F31" s="238"/>
      <c r="G31" s="233"/>
      <c r="H31" s="238"/>
      <c r="I31" s="240"/>
      <c r="J31" s="238"/>
      <c r="K31" s="539"/>
      <c r="L31" s="232"/>
      <c r="M31" s="233"/>
      <c r="N31" s="238"/>
      <c r="O31" s="239"/>
      <c r="P31" s="238"/>
      <c r="Q31" s="239"/>
      <c r="R31" s="238"/>
      <c r="S31" s="447">
        <f t="shared" si="0"/>
        <v>0</v>
      </c>
      <c r="T31" s="448">
        <f t="shared" si="1"/>
        <v>0</v>
      </c>
      <c r="V31"/>
      <c r="W31"/>
      <c r="X31"/>
      <c r="Y31"/>
    </row>
    <row r="32" spans="1:25" ht="12.75" customHeight="1" thickBot="1">
      <c r="A32" s="158" t="str">
        <f>'t1'!A31</f>
        <v>CAT. B - F1</v>
      </c>
      <c r="B32" s="230" t="str">
        <f>'t1'!B31</f>
        <v>0CBF01</v>
      </c>
      <c r="C32" s="233"/>
      <c r="D32" s="238"/>
      <c r="E32" s="233"/>
      <c r="F32" s="238"/>
      <c r="G32" s="233"/>
      <c r="H32" s="238"/>
      <c r="I32" s="241"/>
      <c r="J32" s="238"/>
      <c r="K32" s="539"/>
      <c r="L32" s="232"/>
      <c r="M32" s="233"/>
      <c r="N32" s="238"/>
      <c r="O32" s="239"/>
      <c r="P32" s="238"/>
      <c r="Q32" s="239"/>
      <c r="R32" s="238"/>
      <c r="S32" s="447">
        <f t="shared" si="0"/>
        <v>0</v>
      </c>
      <c r="T32" s="448">
        <f t="shared" si="1"/>
        <v>0</v>
      </c>
      <c r="V32"/>
      <c r="W32"/>
      <c r="X32"/>
      <c r="Y32"/>
    </row>
    <row r="33" spans="1:25" ht="13.5" customHeight="1" thickBot="1" thickTop="1">
      <c r="A33" s="305" t="s">
        <v>77</v>
      </c>
      <c r="B33" s="101"/>
      <c r="C33" s="449">
        <f aca="true" t="shared" si="2" ref="C33:T33">SUM(C7:C32)</f>
        <v>0</v>
      </c>
      <c r="D33" s="450">
        <f t="shared" si="2"/>
        <v>0</v>
      </c>
      <c r="E33" s="449">
        <f t="shared" si="2"/>
        <v>0</v>
      </c>
      <c r="F33" s="450">
        <f t="shared" si="2"/>
        <v>0</v>
      </c>
      <c r="G33" s="449">
        <f t="shared" si="2"/>
        <v>0</v>
      </c>
      <c r="H33" s="450">
        <f t="shared" si="2"/>
        <v>0</v>
      </c>
      <c r="I33" s="449">
        <f t="shared" si="2"/>
        <v>0</v>
      </c>
      <c r="J33" s="450">
        <f t="shared" si="2"/>
        <v>0</v>
      </c>
      <c r="K33" s="449">
        <f t="shared" si="2"/>
        <v>0</v>
      </c>
      <c r="L33" s="538">
        <f t="shared" si="2"/>
        <v>0</v>
      </c>
      <c r="M33" s="449">
        <f t="shared" si="2"/>
        <v>0</v>
      </c>
      <c r="N33" s="450">
        <f t="shared" si="2"/>
        <v>0</v>
      </c>
      <c r="O33" s="449">
        <f t="shared" si="2"/>
        <v>0</v>
      </c>
      <c r="P33" s="450">
        <f t="shared" si="2"/>
        <v>0</v>
      </c>
      <c r="Q33" s="449">
        <f t="shared" si="2"/>
        <v>0</v>
      </c>
      <c r="R33" s="450">
        <f t="shared" si="2"/>
        <v>0</v>
      </c>
      <c r="S33" s="449">
        <f t="shared" si="2"/>
        <v>0</v>
      </c>
      <c r="T33" s="551">
        <f t="shared" si="2"/>
        <v>0</v>
      </c>
      <c r="V33"/>
      <c r="W33"/>
      <c r="X33"/>
      <c r="Y33"/>
    </row>
    <row r="34" ht="18.75" customHeight="1">
      <c r="A34" s="92" t="s">
        <v>104</v>
      </c>
    </row>
  </sheetData>
  <sheetProtection password="EA98" sheet="1" formatColumns="0" selectLockedCells="1"/>
  <mergeCells count="20">
    <mergeCell ref="N2:T2"/>
    <mergeCell ref="A1:R1"/>
    <mergeCell ref="G4:H4"/>
    <mergeCell ref="C5:D5"/>
    <mergeCell ref="E5:F5"/>
    <mergeCell ref="G5:H5"/>
    <mergeCell ref="I5:J5"/>
    <mergeCell ref="S4:T4"/>
    <mergeCell ref="K5:L5"/>
    <mergeCell ref="S5:T5"/>
    <mergeCell ref="K4:L4"/>
    <mergeCell ref="M5:N5"/>
    <mergeCell ref="Q5:R5"/>
    <mergeCell ref="C4:D4"/>
    <mergeCell ref="E4:F4"/>
    <mergeCell ref="I4:J4"/>
    <mergeCell ref="Q4:R4"/>
    <mergeCell ref="M4:N4"/>
    <mergeCell ref="O4:P4"/>
    <mergeCell ref="O5:P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3"/>
  <dimension ref="A1:W36"/>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38.5" style="81" customWidth="1"/>
    <col min="2" max="2" width="9.16015625" style="91" customWidth="1"/>
    <col min="3" max="8" width="10.83203125" style="81" customWidth="1"/>
    <col min="9" max="12" width="11.16015625" style="81" customWidth="1"/>
    <col min="13" max="20" width="10.33203125" style="81" customWidth="1"/>
    <col min="21" max="22" width="10.83203125" style="81" customWidth="1"/>
    <col min="23" max="23" width="5.83203125" style="81" hidden="1" customWidth="1"/>
    <col min="24" max="16384" width="10.66015625" style="81" customWidth="1"/>
  </cols>
  <sheetData>
    <row r="1" spans="1:23" s="5" customFormat="1" ht="43.5" customHeight="1">
      <c r="A1" s="1328" t="str">
        <f>'t1'!A1</f>
        <v>PRESIDENZA DEL CONSIGLIO DEI MINISTRI - anno 2019</v>
      </c>
      <c r="B1" s="1328"/>
      <c r="C1" s="1328"/>
      <c r="D1" s="1328"/>
      <c r="E1" s="1328"/>
      <c r="F1" s="1328"/>
      <c r="G1" s="1328"/>
      <c r="H1" s="1328"/>
      <c r="I1" s="1328"/>
      <c r="J1" s="1328"/>
      <c r="K1" s="1328"/>
      <c r="L1" s="1328"/>
      <c r="M1" s="1328"/>
      <c r="N1" s="1328"/>
      <c r="O1" s="1328"/>
      <c r="P1" s="1328"/>
      <c r="Q1" s="357"/>
      <c r="R1" s="357"/>
      <c r="S1" s="357"/>
      <c r="T1" s="357"/>
      <c r="U1" s="3"/>
      <c r="V1" s="321"/>
      <c r="W1"/>
    </row>
    <row r="2" spans="1:22" ht="30" customHeight="1" thickBot="1">
      <c r="A2" s="77"/>
      <c r="B2" s="78"/>
      <c r="C2" s="79"/>
      <c r="D2" s="80"/>
      <c r="E2" s="80"/>
      <c r="F2" s="80"/>
      <c r="G2" s="79"/>
      <c r="H2" s="79"/>
      <c r="I2" s="79"/>
      <c r="J2" s="1329"/>
      <c r="K2" s="1329"/>
      <c r="L2" s="1329"/>
      <c r="M2" s="1329"/>
      <c r="N2" s="1329"/>
      <c r="O2" s="1329"/>
      <c r="P2" s="1329"/>
      <c r="Q2" s="1329"/>
      <c r="R2" s="1329"/>
      <c r="S2" s="1329"/>
      <c r="T2" s="1329"/>
      <c r="U2" s="1329"/>
      <c r="V2" s="1329"/>
    </row>
    <row r="3" spans="1:22" ht="15" customHeight="1" thickBot="1">
      <c r="A3" s="82"/>
      <c r="B3" s="83"/>
      <c r="C3" s="84" t="s">
        <v>254</v>
      </c>
      <c r="D3" s="85"/>
      <c r="E3" s="85"/>
      <c r="F3" s="85"/>
      <c r="G3" s="85"/>
      <c r="H3" s="85"/>
      <c r="I3" s="85"/>
      <c r="J3" s="85"/>
      <c r="K3" s="85"/>
      <c r="L3" s="85"/>
      <c r="M3" s="85"/>
      <c r="N3" s="85"/>
      <c r="O3" s="85"/>
      <c r="P3" s="85"/>
      <c r="Q3" s="85"/>
      <c r="R3" s="85"/>
      <c r="S3" s="85"/>
      <c r="T3" s="85"/>
      <c r="U3" s="85"/>
      <c r="V3" s="86"/>
    </row>
    <row r="4" spans="1:22" ht="37.5" customHeight="1" thickTop="1">
      <c r="A4" s="290" t="s">
        <v>146</v>
      </c>
      <c r="B4" s="87" t="s">
        <v>74</v>
      </c>
      <c r="C4" s="1353" t="s">
        <v>357</v>
      </c>
      <c r="D4" s="1331"/>
      <c r="E4" s="1353" t="s">
        <v>102</v>
      </c>
      <c r="F4" s="1331"/>
      <c r="G4" s="1353" t="s">
        <v>648</v>
      </c>
      <c r="H4" s="1354"/>
      <c r="I4" s="1351" t="s">
        <v>333</v>
      </c>
      <c r="J4" s="1355"/>
      <c r="K4" s="1353" t="s">
        <v>334</v>
      </c>
      <c r="L4" s="1354"/>
      <c r="M4" s="1353" t="s">
        <v>335</v>
      </c>
      <c r="N4" s="1354"/>
      <c r="O4" s="1351" t="s">
        <v>336</v>
      </c>
      <c r="P4" s="1352"/>
      <c r="Q4" s="1353" t="s">
        <v>862</v>
      </c>
      <c r="R4" s="1354"/>
      <c r="S4" s="1351" t="s">
        <v>836</v>
      </c>
      <c r="T4" s="1352"/>
      <c r="U4" s="1356" t="s">
        <v>77</v>
      </c>
      <c r="V4" s="1357"/>
    </row>
    <row r="5" spans="1:22" ht="11.25">
      <c r="A5" s="658"/>
      <c r="B5" s="87"/>
      <c r="C5" s="1347" t="s">
        <v>364</v>
      </c>
      <c r="D5" s="1348"/>
      <c r="E5" s="1347" t="s">
        <v>365</v>
      </c>
      <c r="F5" s="1348"/>
      <c r="G5" s="1347" t="s">
        <v>366</v>
      </c>
      <c r="H5" s="1348"/>
      <c r="I5" s="1347" t="s">
        <v>367</v>
      </c>
      <c r="J5" s="1348"/>
      <c r="K5" s="1347" t="s">
        <v>368</v>
      </c>
      <c r="L5" s="1348"/>
      <c r="M5" s="1347" t="s">
        <v>369</v>
      </c>
      <c r="N5" s="1348"/>
      <c r="O5" s="1347" t="s">
        <v>370</v>
      </c>
      <c r="P5" s="1348"/>
      <c r="Q5" s="1347" t="s">
        <v>632</v>
      </c>
      <c r="R5" s="1348"/>
      <c r="S5" s="1347" t="s">
        <v>837</v>
      </c>
      <c r="T5" s="1348"/>
      <c r="U5" s="1349"/>
      <c r="V5" s="1350"/>
    </row>
    <row r="6" spans="1:22" ht="12" thickBot="1">
      <c r="A6" s="862" t="s">
        <v>665</v>
      </c>
      <c r="B6" s="88"/>
      <c r="C6" s="662" t="s">
        <v>75</v>
      </c>
      <c r="D6" s="663" t="s">
        <v>76</v>
      </c>
      <c r="E6" s="662" t="s">
        <v>75</v>
      </c>
      <c r="F6" s="663" t="s">
        <v>76</v>
      </c>
      <c r="G6" s="662" t="s">
        <v>75</v>
      </c>
      <c r="H6" s="663" t="s">
        <v>76</v>
      </c>
      <c r="I6" s="662" t="s">
        <v>75</v>
      </c>
      <c r="J6" s="663" t="s">
        <v>76</v>
      </c>
      <c r="K6" s="662" t="s">
        <v>75</v>
      </c>
      <c r="L6" s="663" t="s">
        <v>76</v>
      </c>
      <c r="M6" s="662" t="s">
        <v>75</v>
      </c>
      <c r="N6" s="663" t="s">
        <v>76</v>
      </c>
      <c r="O6" s="662" t="s">
        <v>75</v>
      </c>
      <c r="P6" s="663" t="s">
        <v>76</v>
      </c>
      <c r="Q6" s="662" t="s">
        <v>75</v>
      </c>
      <c r="R6" s="663" t="s">
        <v>76</v>
      </c>
      <c r="S6" s="662" t="s">
        <v>75</v>
      </c>
      <c r="T6" s="663" t="s">
        <v>76</v>
      </c>
      <c r="U6" s="662" t="s">
        <v>75</v>
      </c>
      <c r="V6" s="664" t="s">
        <v>76</v>
      </c>
    </row>
    <row r="7" spans="1:23" ht="12" customHeight="1" thickTop="1">
      <c r="A7" s="25" t="str">
        <f>'t1'!A6</f>
        <v>CONSIGLIERE</v>
      </c>
      <c r="B7" s="237" t="str">
        <f>'t1'!B6</f>
        <v>0D0CON</v>
      </c>
      <c r="C7" s="802"/>
      <c r="D7" s="801"/>
      <c r="E7" s="802"/>
      <c r="F7" s="801"/>
      <c r="G7" s="802"/>
      <c r="H7" s="801"/>
      <c r="I7" s="802"/>
      <c r="J7" s="801"/>
      <c r="K7" s="802"/>
      <c r="L7" s="801"/>
      <c r="M7" s="802"/>
      <c r="N7" s="801"/>
      <c r="O7" s="802"/>
      <c r="P7" s="801"/>
      <c r="Q7" s="802"/>
      <c r="R7" s="801"/>
      <c r="S7" s="802"/>
      <c r="T7" s="801"/>
      <c r="U7" s="1244">
        <f>SUM(C7,E7,G7,I7,K7,M7,O7,Q7,S7)</f>
        <v>0</v>
      </c>
      <c r="V7" s="1245">
        <f>SUM(D7,F7,H7,J7,L7,N7,P7,R7,T7)</f>
        <v>0</v>
      </c>
      <c r="W7" s="81">
        <f>'t1'!M6</f>
        <v>0</v>
      </c>
    </row>
    <row r="8" spans="1:23" ht="12" customHeight="1">
      <c r="A8" s="158" t="str">
        <f>'t1'!A7</f>
        <v>DIRIGENTE I FASCIA</v>
      </c>
      <c r="B8" s="230" t="str">
        <f>'t1'!B7</f>
        <v>0D0077</v>
      </c>
      <c r="C8" s="804"/>
      <c r="D8" s="803"/>
      <c r="E8" s="804"/>
      <c r="F8" s="803"/>
      <c r="G8" s="804"/>
      <c r="H8" s="803"/>
      <c r="I8" s="804"/>
      <c r="J8" s="803"/>
      <c r="K8" s="804"/>
      <c r="L8" s="803"/>
      <c r="M8" s="804"/>
      <c r="N8" s="803"/>
      <c r="O8" s="804"/>
      <c r="P8" s="803"/>
      <c r="Q8" s="804"/>
      <c r="R8" s="803"/>
      <c r="S8" s="804"/>
      <c r="T8" s="803"/>
      <c r="U8" s="1244">
        <f>SUM(C8,E8,G8,I8,K8,M8,O8,Q8,S8)</f>
        <v>0</v>
      </c>
      <c r="V8" s="1245">
        <f>SUM(D8,F8,H8,J8,L8,N8,P8,R8,T8)</f>
        <v>0</v>
      </c>
      <c r="W8" s="81">
        <f>'t1'!M7</f>
        <v>0</v>
      </c>
    </row>
    <row r="9" spans="1:23" ht="12" customHeight="1">
      <c r="A9" s="158" t="str">
        <f>'t1'!A8</f>
        <v>DIRIGENTE I FASCIA A TEMPO DETERM.</v>
      </c>
      <c r="B9" s="230" t="str">
        <f>'t1'!B8</f>
        <v>0D0078</v>
      </c>
      <c r="C9" s="804"/>
      <c r="D9" s="803"/>
      <c r="E9" s="804"/>
      <c r="F9" s="803"/>
      <c r="G9" s="804"/>
      <c r="H9" s="803"/>
      <c r="I9" s="804"/>
      <c r="J9" s="803"/>
      <c r="K9" s="804"/>
      <c r="L9" s="803"/>
      <c r="M9" s="804"/>
      <c r="N9" s="803"/>
      <c r="O9" s="804"/>
      <c r="P9" s="803"/>
      <c r="Q9" s="804"/>
      <c r="R9" s="803"/>
      <c r="S9" s="804"/>
      <c r="T9" s="803"/>
      <c r="U9" s="1244">
        <f aca="true" t="shared" si="0" ref="U9:U32">SUM(C9,E9,G9,I9,K9,M9,O9,Q9,S9)</f>
        <v>0</v>
      </c>
      <c r="V9" s="1245">
        <f aca="true" t="shared" si="1" ref="V9:V32">SUM(D9,F9,H9,J9,L9,N9,P9,R9,T9)</f>
        <v>0</v>
      </c>
      <c r="W9" s="81">
        <f>'t1'!M8</f>
        <v>0</v>
      </c>
    </row>
    <row r="10" spans="1:23" ht="12" customHeight="1">
      <c r="A10" s="158" t="str">
        <f>'t1'!A9</f>
        <v>REFERENDARIO</v>
      </c>
      <c r="B10" s="230" t="str">
        <f>'t1'!B9</f>
        <v>0D0376</v>
      </c>
      <c r="C10" s="804"/>
      <c r="D10" s="803"/>
      <c r="E10" s="804"/>
      <c r="F10" s="803"/>
      <c r="G10" s="804"/>
      <c r="H10" s="803"/>
      <c r="I10" s="804"/>
      <c r="J10" s="803"/>
      <c r="K10" s="804"/>
      <c r="L10" s="803"/>
      <c r="M10" s="804"/>
      <c r="N10" s="803"/>
      <c r="O10" s="804"/>
      <c r="P10" s="803"/>
      <c r="Q10" s="804"/>
      <c r="R10" s="803"/>
      <c r="S10" s="804"/>
      <c r="T10" s="803"/>
      <c r="U10" s="1244">
        <f t="shared" si="0"/>
        <v>0</v>
      </c>
      <c r="V10" s="1245">
        <f t="shared" si="1"/>
        <v>0</v>
      </c>
      <c r="W10" s="81">
        <f>'t1'!M9</f>
        <v>0</v>
      </c>
    </row>
    <row r="11" spans="1:23" ht="12" customHeight="1">
      <c r="A11" s="158" t="str">
        <f>'t1'!A10</f>
        <v>DIRIGENTE II FASCIA</v>
      </c>
      <c r="B11" s="230" t="str">
        <f>'t1'!B10</f>
        <v>0D0079</v>
      </c>
      <c r="C11" s="804"/>
      <c r="D11" s="803"/>
      <c r="E11" s="804"/>
      <c r="F11" s="803"/>
      <c r="G11" s="804"/>
      <c r="H11" s="803"/>
      <c r="I11" s="804"/>
      <c r="J11" s="803"/>
      <c r="K11" s="804"/>
      <c r="L11" s="803"/>
      <c r="M11" s="804"/>
      <c r="N11" s="803"/>
      <c r="O11" s="804"/>
      <c r="P11" s="803"/>
      <c r="Q11" s="804"/>
      <c r="R11" s="803"/>
      <c r="S11" s="804"/>
      <c r="T11" s="803"/>
      <c r="U11" s="1244">
        <f t="shared" si="0"/>
        <v>0</v>
      </c>
      <c r="V11" s="1245">
        <f t="shared" si="1"/>
        <v>0</v>
      </c>
      <c r="W11" s="81">
        <f>'t1'!M10</f>
        <v>0</v>
      </c>
    </row>
    <row r="12" spans="1:23" ht="12" customHeight="1">
      <c r="A12" s="158" t="str">
        <f>'t1'!A11</f>
        <v>DIRIGENTE II FASCIA A TEMPO DETERM.</v>
      </c>
      <c r="B12" s="230" t="str">
        <f>'t1'!B11</f>
        <v>0D0080</v>
      </c>
      <c r="C12" s="804"/>
      <c r="D12" s="803"/>
      <c r="E12" s="804"/>
      <c r="F12" s="803"/>
      <c r="G12" s="804"/>
      <c r="H12" s="803"/>
      <c r="I12" s="804"/>
      <c r="J12" s="803"/>
      <c r="K12" s="804"/>
      <c r="L12" s="803"/>
      <c r="M12" s="804"/>
      <c r="N12" s="803"/>
      <c r="O12" s="804"/>
      <c r="P12" s="803"/>
      <c r="Q12" s="804"/>
      <c r="R12" s="803"/>
      <c r="S12" s="804"/>
      <c r="T12" s="803"/>
      <c r="U12" s="1244">
        <f t="shared" si="0"/>
        <v>0</v>
      </c>
      <c r="V12" s="1245">
        <f t="shared" si="1"/>
        <v>0</v>
      </c>
      <c r="W12" s="81">
        <f>'t1'!M11</f>
        <v>0</v>
      </c>
    </row>
    <row r="13" spans="1:23" ht="12" customHeight="1">
      <c r="A13" s="158" t="str">
        <f>'t1'!A12</f>
        <v>ISPETTORE GENERALE R.E.</v>
      </c>
      <c r="B13" s="230" t="str">
        <f>'t1'!B12</f>
        <v>0E0083</v>
      </c>
      <c r="C13" s="804"/>
      <c r="D13" s="803"/>
      <c r="E13" s="804"/>
      <c r="F13" s="803"/>
      <c r="G13" s="804"/>
      <c r="H13" s="803"/>
      <c r="I13" s="804"/>
      <c r="J13" s="803"/>
      <c r="K13" s="804"/>
      <c r="L13" s="803"/>
      <c r="M13" s="804"/>
      <c r="N13" s="803"/>
      <c r="O13" s="804"/>
      <c r="P13" s="803"/>
      <c r="Q13" s="804"/>
      <c r="R13" s="803"/>
      <c r="S13" s="804"/>
      <c r="T13" s="803"/>
      <c r="U13" s="1244">
        <f t="shared" si="0"/>
        <v>0</v>
      </c>
      <c r="V13" s="1245">
        <f t="shared" si="1"/>
        <v>0</v>
      </c>
      <c r="W13" s="81">
        <f>'t1'!M12</f>
        <v>0</v>
      </c>
    </row>
    <row r="14" spans="1:23" ht="12" customHeight="1">
      <c r="A14" s="158" t="str">
        <f>'t1'!A13</f>
        <v>DIRETTORE DIVISIONE R.E.</v>
      </c>
      <c r="B14" s="230" t="str">
        <f>'t1'!B13</f>
        <v>0E0076</v>
      </c>
      <c r="C14" s="804"/>
      <c r="D14" s="803"/>
      <c r="E14" s="804"/>
      <c r="F14" s="803"/>
      <c r="G14" s="804"/>
      <c r="H14" s="803"/>
      <c r="I14" s="804"/>
      <c r="J14" s="803"/>
      <c r="K14" s="804"/>
      <c r="L14" s="803"/>
      <c r="M14" s="804"/>
      <c r="N14" s="803"/>
      <c r="O14" s="804"/>
      <c r="P14" s="803"/>
      <c r="Q14" s="804"/>
      <c r="R14" s="803"/>
      <c r="S14" s="804"/>
      <c r="T14" s="803"/>
      <c r="U14" s="1244">
        <f t="shared" si="0"/>
        <v>0</v>
      </c>
      <c r="V14" s="1245">
        <f t="shared" si="1"/>
        <v>0</v>
      </c>
      <c r="W14" s="81">
        <f>'t1'!M13</f>
        <v>0</v>
      </c>
    </row>
    <row r="15" spans="1:23" ht="12" customHeight="1">
      <c r="A15" s="158" t="str">
        <f>'t1'!A14</f>
        <v>CAT. A - F9</v>
      </c>
      <c r="B15" s="230" t="str">
        <f>'t1'!B14</f>
        <v>0CAF09</v>
      </c>
      <c r="C15" s="804"/>
      <c r="D15" s="803"/>
      <c r="E15" s="804"/>
      <c r="F15" s="803"/>
      <c r="G15" s="804"/>
      <c r="H15" s="803"/>
      <c r="I15" s="804"/>
      <c r="J15" s="803"/>
      <c r="K15" s="804"/>
      <c r="L15" s="803"/>
      <c r="M15" s="804"/>
      <c r="N15" s="803"/>
      <c r="O15" s="804"/>
      <c r="P15" s="803"/>
      <c r="Q15" s="804"/>
      <c r="R15" s="803"/>
      <c r="S15" s="804"/>
      <c r="T15" s="803"/>
      <c r="U15" s="1244">
        <f t="shared" si="0"/>
        <v>0</v>
      </c>
      <c r="V15" s="1245">
        <f t="shared" si="1"/>
        <v>0</v>
      </c>
      <c r="W15" s="81">
        <f>'t1'!M14</f>
        <v>0</v>
      </c>
    </row>
    <row r="16" spans="1:23" ht="12" customHeight="1">
      <c r="A16" s="158" t="str">
        <f>'t1'!A15</f>
        <v>CAT. A - F8</v>
      </c>
      <c r="B16" s="230" t="str">
        <f>'t1'!B15</f>
        <v>0CAF08</v>
      </c>
      <c r="C16" s="804"/>
      <c r="D16" s="803"/>
      <c r="E16" s="804"/>
      <c r="F16" s="803"/>
      <c r="G16" s="804"/>
      <c r="H16" s="803"/>
      <c r="I16" s="804"/>
      <c r="J16" s="803"/>
      <c r="K16" s="804"/>
      <c r="L16" s="803"/>
      <c r="M16" s="804"/>
      <c r="N16" s="803"/>
      <c r="O16" s="804"/>
      <c r="P16" s="803"/>
      <c r="Q16" s="804"/>
      <c r="R16" s="803"/>
      <c r="S16" s="804"/>
      <c r="T16" s="803"/>
      <c r="U16" s="1244">
        <f t="shared" si="0"/>
        <v>0</v>
      </c>
      <c r="V16" s="1245">
        <f t="shared" si="1"/>
        <v>0</v>
      </c>
      <c r="W16" s="81">
        <f>'t1'!M15</f>
        <v>0</v>
      </c>
    </row>
    <row r="17" spans="1:23" ht="12" customHeight="1">
      <c r="A17" s="158" t="str">
        <f>'t1'!A16</f>
        <v>CAT. A - F7</v>
      </c>
      <c r="B17" s="230" t="str">
        <f>'t1'!B16</f>
        <v>0CAF07</v>
      </c>
      <c r="C17" s="804"/>
      <c r="D17" s="803"/>
      <c r="E17" s="804"/>
      <c r="F17" s="803"/>
      <c r="G17" s="804"/>
      <c r="H17" s="803"/>
      <c r="I17" s="804"/>
      <c r="J17" s="803"/>
      <c r="K17" s="804"/>
      <c r="L17" s="803"/>
      <c r="M17" s="804"/>
      <c r="N17" s="803"/>
      <c r="O17" s="804"/>
      <c r="P17" s="803"/>
      <c r="Q17" s="804"/>
      <c r="R17" s="803"/>
      <c r="S17" s="804"/>
      <c r="T17" s="803"/>
      <c r="U17" s="1244">
        <f t="shared" si="0"/>
        <v>0</v>
      </c>
      <c r="V17" s="1245">
        <f t="shared" si="1"/>
        <v>0</v>
      </c>
      <c r="W17" s="81">
        <f>'t1'!M16</f>
        <v>0</v>
      </c>
    </row>
    <row r="18" spans="1:23" ht="12" customHeight="1">
      <c r="A18" s="158" t="str">
        <f>'t1'!A17</f>
        <v>CAT. A - F6</v>
      </c>
      <c r="B18" s="230" t="str">
        <f>'t1'!B17</f>
        <v>0CAF06</v>
      </c>
      <c r="C18" s="804"/>
      <c r="D18" s="803"/>
      <c r="E18" s="804"/>
      <c r="F18" s="803"/>
      <c r="G18" s="804"/>
      <c r="H18" s="803"/>
      <c r="I18" s="804"/>
      <c r="J18" s="803"/>
      <c r="K18" s="804"/>
      <c r="L18" s="803"/>
      <c r="M18" s="804"/>
      <c r="N18" s="803"/>
      <c r="O18" s="804"/>
      <c r="P18" s="803"/>
      <c r="Q18" s="804"/>
      <c r="R18" s="803"/>
      <c r="S18" s="804"/>
      <c r="T18" s="803"/>
      <c r="U18" s="1244">
        <f t="shared" si="0"/>
        <v>0</v>
      </c>
      <c r="V18" s="1245">
        <f t="shared" si="1"/>
        <v>0</v>
      </c>
      <c r="W18" s="81">
        <f>'t1'!M17</f>
        <v>0</v>
      </c>
    </row>
    <row r="19" spans="1:23" ht="12" customHeight="1">
      <c r="A19" s="158" t="str">
        <f>'t1'!A18</f>
        <v>CAT. A - F5</v>
      </c>
      <c r="B19" s="230" t="str">
        <f>'t1'!B18</f>
        <v>0CAF05</v>
      </c>
      <c r="C19" s="804"/>
      <c r="D19" s="803"/>
      <c r="E19" s="804"/>
      <c r="F19" s="803"/>
      <c r="G19" s="804"/>
      <c r="H19" s="803"/>
      <c r="I19" s="804"/>
      <c r="J19" s="803"/>
      <c r="K19" s="804"/>
      <c r="L19" s="803"/>
      <c r="M19" s="804"/>
      <c r="N19" s="803"/>
      <c r="O19" s="804"/>
      <c r="P19" s="803"/>
      <c r="Q19" s="804"/>
      <c r="R19" s="803"/>
      <c r="S19" s="804"/>
      <c r="T19" s="803"/>
      <c r="U19" s="1244">
        <f t="shared" si="0"/>
        <v>0</v>
      </c>
      <c r="V19" s="1245">
        <f t="shared" si="1"/>
        <v>0</v>
      </c>
      <c r="W19" s="81">
        <f>'t1'!M18</f>
        <v>0</v>
      </c>
    </row>
    <row r="20" spans="1:23" ht="12" customHeight="1">
      <c r="A20" s="158" t="str">
        <f>'t1'!A19</f>
        <v>CAT. A - F4</v>
      </c>
      <c r="B20" s="230" t="str">
        <f>'t1'!B19</f>
        <v>0CAF04</v>
      </c>
      <c r="C20" s="804"/>
      <c r="D20" s="803"/>
      <c r="E20" s="804"/>
      <c r="F20" s="803"/>
      <c r="G20" s="804"/>
      <c r="H20" s="803"/>
      <c r="I20" s="804"/>
      <c r="J20" s="803"/>
      <c r="K20" s="804"/>
      <c r="L20" s="803"/>
      <c r="M20" s="804"/>
      <c r="N20" s="803"/>
      <c r="O20" s="804"/>
      <c r="P20" s="803"/>
      <c r="Q20" s="804"/>
      <c r="R20" s="803"/>
      <c r="S20" s="804"/>
      <c r="T20" s="803"/>
      <c r="U20" s="1244">
        <f t="shared" si="0"/>
        <v>0</v>
      </c>
      <c r="V20" s="1245">
        <f t="shared" si="1"/>
        <v>0</v>
      </c>
      <c r="W20" s="81">
        <f>'t1'!M19</f>
        <v>0</v>
      </c>
    </row>
    <row r="21" spans="1:23" ht="12" customHeight="1">
      <c r="A21" s="158" t="str">
        <f>'t1'!A20</f>
        <v>CAT. A - F3</v>
      </c>
      <c r="B21" s="230" t="str">
        <f>'t1'!B20</f>
        <v>0CAF03</v>
      </c>
      <c r="C21" s="804"/>
      <c r="D21" s="803"/>
      <c r="E21" s="804"/>
      <c r="F21" s="803"/>
      <c r="G21" s="804"/>
      <c r="H21" s="803"/>
      <c r="I21" s="804"/>
      <c r="J21" s="803"/>
      <c r="K21" s="804"/>
      <c r="L21" s="803"/>
      <c r="M21" s="804"/>
      <c r="N21" s="803"/>
      <c r="O21" s="804"/>
      <c r="P21" s="803"/>
      <c r="Q21" s="804"/>
      <c r="R21" s="803"/>
      <c r="S21" s="804"/>
      <c r="T21" s="803"/>
      <c r="U21" s="1244">
        <f t="shared" si="0"/>
        <v>0</v>
      </c>
      <c r="V21" s="1245">
        <f t="shared" si="1"/>
        <v>0</v>
      </c>
      <c r="W21" s="81">
        <f>'t1'!M20</f>
        <v>0</v>
      </c>
    </row>
    <row r="22" spans="1:23" ht="12" customHeight="1">
      <c r="A22" s="158" t="str">
        <f>'t1'!A21</f>
        <v>CAT. A - F2</v>
      </c>
      <c r="B22" s="230" t="str">
        <f>'t1'!B21</f>
        <v>0CAF02</v>
      </c>
      <c r="C22" s="804"/>
      <c r="D22" s="803"/>
      <c r="E22" s="804"/>
      <c r="F22" s="803"/>
      <c r="G22" s="804"/>
      <c r="H22" s="803"/>
      <c r="I22" s="804"/>
      <c r="J22" s="803"/>
      <c r="K22" s="804"/>
      <c r="L22" s="803"/>
      <c r="M22" s="804"/>
      <c r="N22" s="803"/>
      <c r="O22" s="804"/>
      <c r="P22" s="803"/>
      <c r="Q22" s="804"/>
      <c r="R22" s="803"/>
      <c r="S22" s="804"/>
      <c r="T22" s="803"/>
      <c r="U22" s="1244">
        <f t="shared" si="0"/>
        <v>0</v>
      </c>
      <c r="V22" s="1245">
        <f t="shared" si="1"/>
        <v>0</v>
      </c>
      <c r="W22" s="81">
        <f>'t1'!M21</f>
        <v>0</v>
      </c>
    </row>
    <row r="23" spans="1:23" ht="12" customHeight="1">
      <c r="A23" s="158" t="str">
        <f>'t1'!A22</f>
        <v>CAT. A - F1</v>
      </c>
      <c r="B23" s="230" t="str">
        <f>'t1'!B22</f>
        <v>0CAF01</v>
      </c>
      <c r="C23" s="804"/>
      <c r="D23" s="803"/>
      <c r="E23" s="804"/>
      <c r="F23" s="803"/>
      <c r="G23" s="804"/>
      <c r="H23" s="803"/>
      <c r="I23" s="804"/>
      <c r="J23" s="803"/>
      <c r="K23" s="804"/>
      <c r="L23" s="803"/>
      <c r="M23" s="804"/>
      <c r="N23" s="803"/>
      <c r="O23" s="804"/>
      <c r="P23" s="803"/>
      <c r="Q23" s="804"/>
      <c r="R23" s="803"/>
      <c r="S23" s="804"/>
      <c r="T23" s="803"/>
      <c r="U23" s="1244">
        <f t="shared" si="0"/>
        <v>0</v>
      </c>
      <c r="V23" s="1245">
        <f t="shared" si="1"/>
        <v>0</v>
      </c>
      <c r="W23" s="81">
        <f>'t1'!M22</f>
        <v>0</v>
      </c>
    </row>
    <row r="24" spans="1:23" ht="12" customHeight="1">
      <c r="A24" s="158" t="str">
        <f>'t1'!A23</f>
        <v>CAT. B - F9</v>
      </c>
      <c r="B24" s="230" t="str">
        <f>'t1'!B23</f>
        <v>0CBF09</v>
      </c>
      <c r="C24" s="804"/>
      <c r="D24" s="803"/>
      <c r="E24" s="804"/>
      <c r="F24" s="803"/>
      <c r="G24" s="804"/>
      <c r="H24" s="803"/>
      <c r="I24" s="804"/>
      <c r="J24" s="803"/>
      <c r="K24" s="804"/>
      <c r="L24" s="803"/>
      <c r="M24" s="804"/>
      <c r="N24" s="803"/>
      <c r="O24" s="804"/>
      <c r="P24" s="803"/>
      <c r="Q24" s="804"/>
      <c r="R24" s="803"/>
      <c r="S24" s="804"/>
      <c r="T24" s="803"/>
      <c r="U24" s="1244">
        <f t="shared" si="0"/>
        <v>0</v>
      </c>
      <c r="V24" s="1245">
        <f t="shared" si="1"/>
        <v>0</v>
      </c>
      <c r="W24" s="81">
        <f>'t1'!M23</f>
        <v>0</v>
      </c>
    </row>
    <row r="25" spans="1:23" ht="12" customHeight="1">
      <c r="A25" s="158" t="str">
        <f>'t1'!A24</f>
        <v>CAT. B - F8</v>
      </c>
      <c r="B25" s="230" t="str">
        <f>'t1'!B24</f>
        <v>0CBF08</v>
      </c>
      <c r="C25" s="804"/>
      <c r="D25" s="803"/>
      <c r="E25" s="804"/>
      <c r="F25" s="803"/>
      <c r="G25" s="804"/>
      <c r="H25" s="803"/>
      <c r="I25" s="804"/>
      <c r="J25" s="803"/>
      <c r="K25" s="804"/>
      <c r="L25" s="803"/>
      <c r="M25" s="804"/>
      <c r="N25" s="803"/>
      <c r="O25" s="804"/>
      <c r="P25" s="803"/>
      <c r="Q25" s="804"/>
      <c r="R25" s="803"/>
      <c r="S25" s="804"/>
      <c r="T25" s="803"/>
      <c r="U25" s="1244">
        <f t="shared" si="0"/>
        <v>0</v>
      </c>
      <c r="V25" s="1245">
        <f t="shared" si="1"/>
        <v>0</v>
      </c>
      <c r="W25" s="81">
        <f>'t1'!M24</f>
        <v>0</v>
      </c>
    </row>
    <row r="26" spans="1:23" ht="12" customHeight="1">
      <c r="A26" s="158" t="str">
        <f>'t1'!A25</f>
        <v>CAT. B - F7</v>
      </c>
      <c r="B26" s="230" t="str">
        <f>'t1'!B25</f>
        <v>0CBF07</v>
      </c>
      <c r="C26" s="804"/>
      <c r="D26" s="803"/>
      <c r="E26" s="804"/>
      <c r="F26" s="803"/>
      <c r="G26" s="804"/>
      <c r="H26" s="803"/>
      <c r="I26" s="804"/>
      <c r="J26" s="803"/>
      <c r="K26" s="804"/>
      <c r="L26" s="803"/>
      <c r="M26" s="804"/>
      <c r="N26" s="803"/>
      <c r="O26" s="804"/>
      <c r="P26" s="803"/>
      <c r="Q26" s="804"/>
      <c r="R26" s="803"/>
      <c r="S26" s="804"/>
      <c r="T26" s="803"/>
      <c r="U26" s="1244">
        <f t="shared" si="0"/>
        <v>0</v>
      </c>
      <c r="V26" s="1245">
        <f t="shared" si="1"/>
        <v>0</v>
      </c>
      <c r="W26" s="81">
        <f>'t1'!M25</f>
        <v>0</v>
      </c>
    </row>
    <row r="27" spans="1:23" ht="12" customHeight="1">
      <c r="A27" s="158" t="str">
        <f>'t1'!A26</f>
        <v>CAT. B - F6</v>
      </c>
      <c r="B27" s="230" t="str">
        <f>'t1'!B26</f>
        <v>0CBF06</v>
      </c>
      <c r="C27" s="804"/>
      <c r="D27" s="803"/>
      <c r="E27" s="804"/>
      <c r="F27" s="803"/>
      <c r="G27" s="804"/>
      <c r="H27" s="803"/>
      <c r="I27" s="804"/>
      <c r="J27" s="803"/>
      <c r="K27" s="804"/>
      <c r="L27" s="803"/>
      <c r="M27" s="804"/>
      <c r="N27" s="803"/>
      <c r="O27" s="804"/>
      <c r="P27" s="803"/>
      <c r="Q27" s="804"/>
      <c r="R27" s="803"/>
      <c r="S27" s="804"/>
      <c r="T27" s="803"/>
      <c r="U27" s="1244">
        <f t="shared" si="0"/>
        <v>0</v>
      </c>
      <c r="V27" s="1245">
        <f t="shared" si="1"/>
        <v>0</v>
      </c>
      <c r="W27" s="81">
        <f>'t1'!M26</f>
        <v>0</v>
      </c>
    </row>
    <row r="28" spans="1:23" ht="12" customHeight="1">
      <c r="A28" s="158" t="str">
        <f>'t1'!A27</f>
        <v>CAT. B - F5</v>
      </c>
      <c r="B28" s="230" t="str">
        <f>'t1'!B27</f>
        <v>0CBF05</v>
      </c>
      <c r="C28" s="804"/>
      <c r="D28" s="803"/>
      <c r="E28" s="804"/>
      <c r="F28" s="803"/>
      <c r="G28" s="804"/>
      <c r="H28" s="803"/>
      <c r="I28" s="804"/>
      <c r="J28" s="803"/>
      <c r="K28" s="804"/>
      <c r="L28" s="803"/>
      <c r="M28" s="804"/>
      <c r="N28" s="803"/>
      <c r="O28" s="804"/>
      <c r="P28" s="803"/>
      <c r="Q28" s="804"/>
      <c r="R28" s="803"/>
      <c r="S28" s="804"/>
      <c r="T28" s="803"/>
      <c r="U28" s="1244">
        <f t="shared" si="0"/>
        <v>0</v>
      </c>
      <c r="V28" s="1245">
        <f t="shared" si="1"/>
        <v>0</v>
      </c>
      <c r="W28" s="81">
        <f>'t1'!M27</f>
        <v>0</v>
      </c>
    </row>
    <row r="29" spans="1:23" ht="12" customHeight="1">
      <c r="A29" s="158" t="str">
        <f>'t1'!A28</f>
        <v>CAT. B - F4</v>
      </c>
      <c r="B29" s="230" t="str">
        <f>'t1'!B28</f>
        <v>0CBF04</v>
      </c>
      <c r="C29" s="804"/>
      <c r="D29" s="803"/>
      <c r="E29" s="804"/>
      <c r="F29" s="803"/>
      <c r="G29" s="804"/>
      <c r="H29" s="803"/>
      <c r="I29" s="804"/>
      <c r="J29" s="803"/>
      <c r="K29" s="804"/>
      <c r="L29" s="803"/>
      <c r="M29" s="804"/>
      <c r="N29" s="803"/>
      <c r="O29" s="804"/>
      <c r="P29" s="803"/>
      <c r="Q29" s="804"/>
      <c r="R29" s="803"/>
      <c r="S29" s="804"/>
      <c r="T29" s="803"/>
      <c r="U29" s="1244">
        <f t="shared" si="0"/>
        <v>0</v>
      </c>
      <c r="V29" s="1245">
        <f t="shared" si="1"/>
        <v>0</v>
      </c>
      <c r="W29" s="81">
        <f>'t1'!M28</f>
        <v>0</v>
      </c>
    </row>
    <row r="30" spans="1:23" ht="12" customHeight="1">
      <c r="A30" s="158" t="str">
        <f>'t1'!A29</f>
        <v>CAT. B - F3</v>
      </c>
      <c r="B30" s="230" t="str">
        <f>'t1'!B29</f>
        <v>0CBF03</v>
      </c>
      <c r="C30" s="804"/>
      <c r="D30" s="803"/>
      <c r="E30" s="804"/>
      <c r="F30" s="803"/>
      <c r="G30" s="804"/>
      <c r="H30" s="803"/>
      <c r="I30" s="804"/>
      <c r="J30" s="803"/>
      <c r="K30" s="804"/>
      <c r="L30" s="803"/>
      <c r="M30" s="804"/>
      <c r="N30" s="803"/>
      <c r="O30" s="804"/>
      <c r="P30" s="803"/>
      <c r="Q30" s="804"/>
      <c r="R30" s="803"/>
      <c r="S30" s="804"/>
      <c r="T30" s="803"/>
      <c r="U30" s="1244">
        <f t="shared" si="0"/>
        <v>0</v>
      </c>
      <c r="V30" s="1245">
        <f t="shared" si="1"/>
        <v>0</v>
      </c>
      <c r="W30" s="81">
        <f>'t1'!M29</f>
        <v>0</v>
      </c>
    </row>
    <row r="31" spans="1:23" ht="12" customHeight="1">
      <c r="A31" s="158" t="str">
        <f>'t1'!A30</f>
        <v>CAT. B - F2</v>
      </c>
      <c r="B31" s="230" t="str">
        <f>'t1'!B30</f>
        <v>0CBF02</v>
      </c>
      <c r="C31" s="804"/>
      <c r="D31" s="803"/>
      <c r="E31" s="804"/>
      <c r="F31" s="803"/>
      <c r="G31" s="804"/>
      <c r="H31" s="803"/>
      <c r="I31" s="804"/>
      <c r="J31" s="803"/>
      <c r="K31" s="804"/>
      <c r="L31" s="803"/>
      <c r="M31" s="804"/>
      <c r="N31" s="803"/>
      <c r="O31" s="804"/>
      <c r="P31" s="803"/>
      <c r="Q31" s="804"/>
      <c r="R31" s="803"/>
      <c r="S31" s="804"/>
      <c r="T31" s="803"/>
      <c r="U31" s="1244">
        <f t="shared" si="0"/>
        <v>0</v>
      </c>
      <c r="V31" s="1245">
        <f t="shared" si="1"/>
        <v>0</v>
      </c>
      <c r="W31" s="81">
        <f>'t1'!M30</f>
        <v>0</v>
      </c>
    </row>
    <row r="32" spans="1:23" ht="12" customHeight="1" thickBot="1">
      <c r="A32" s="158" t="str">
        <f>'t1'!A31</f>
        <v>CAT. B - F1</v>
      </c>
      <c r="B32" s="230" t="str">
        <f>'t1'!B31</f>
        <v>0CBF01</v>
      </c>
      <c r="C32" s="804"/>
      <c r="D32" s="803"/>
      <c r="E32" s="804"/>
      <c r="F32" s="803"/>
      <c r="G32" s="804"/>
      <c r="H32" s="803"/>
      <c r="I32" s="804"/>
      <c r="J32" s="803"/>
      <c r="K32" s="804"/>
      <c r="L32" s="803"/>
      <c r="M32" s="804"/>
      <c r="N32" s="803"/>
      <c r="O32" s="804"/>
      <c r="P32" s="803"/>
      <c r="Q32" s="804"/>
      <c r="R32" s="803"/>
      <c r="S32" s="804"/>
      <c r="T32" s="803"/>
      <c r="U32" s="1244">
        <f t="shared" si="0"/>
        <v>0</v>
      </c>
      <c r="V32" s="1245">
        <f t="shared" si="1"/>
        <v>0</v>
      </c>
      <c r="W32" s="81">
        <f>'t1'!M31</f>
        <v>0</v>
      </c>
    </row>
    <row r="33" spans="1:22" ht="12.75" customHeight="1" thickBot="1" thickTop="1">
      <c r="A33" s="89" t="s">
        <v>77</v>
      </c>
      <c r="B33" s="90"/>
      <c r="C33" s="451">
        <f aca="true" t="shared" si="2" ref="C33:V33">SUM(C7:C32)</f>
        <v>0</v>
      </c>
      <c r="D33" s="453">
        <f t="shared" si="2"/>
        <v>0</v>
      </c>
      <c r="E33" s="552">
        <f t="shared" si="2"/>
        <v>0</v>
      </c>
      <c r="F33" s="453">
        <f t="shared" si="2"/>
        <v>0</v>
      </c>
      <c r="G33" s="552">
        <f t="shared" si="2"/>
        <v>0</v>
      </c>
      <c r="H33" s="453">
        <f t="shared" si="2"/>
        <v>0</v>
      </c>
      <c r="I33" s="552">
        <f t="shared" si="2"/>
        <v>0</v>
      </c>
      <c r="J33" s="453">
        <f t="shared" si="2"/>
        <v>0</v>
      </c>
      <c r="K33" s="552">
        <f t="shared" si="2"/>
        <v>0</v>
      </c>
      <c r="L33" s="453">
        <f t="shared" si="2"/>
        <v>0</v>
      </c>
      <c r="M33" s="552">
        <f t="shared" si="2"/>
        <v>0</v>
      </c>
      <c r="N33" s="453">
        <f t="shared" si="2"/>
        <v>0</v>
      </c>
      <c r="O33" s="552">
        <f t="shared" si="2"/>
        <v>0</v>
      </c>
      <c r="P33" s="453">
        <f t="shared" si="2"/>
        <v>0</v>
      </c>
      <c r="Q33" s="805">
        <f>SUM(Q7:Q32)</f>
        <v>0</v>
      </c>
      <c r="R33" s="806">
        <f>SUM(R7:R32)</f>
        <v>0</v>
      </c>
      <c r="S33" s="805">
        <f>SUM(S7:S32)</f>
        <v>0</v>
      </c>
      <c r="T33" s="806">
        <f>SUM(T7:T32)</f>
        <v>0</v>
      </c>
      <c r="U33" s="451">
        <f t="shared" si="2"/>
        <v>0</v>
      </c>
      <c r="V33" s="452">
        <f t="shared" si="2"/>
        <v>0</v>
      </c>
    </row>
    <row r="35" spans="1:20" ht="11.25">
      <c r="A35" s="81" t="s">
        <v>157</v>
      </c>
      <c r="Q35" s="5"/>
      <c r="R35" s="5"/>
      <c r="S35" s="5"/>
      <c r="T35" s="5"/>
    </row>
    <row r="36" spans="17:20" ht="11.25">
      <c r="Q36" s="5"/>
      <c r="R36" s="5"/>
      <c r="S36" s="5"/>
      <c r="T36" s="5"/>
    </row>
  </sheetData>
  <sheetProtection password="EA98" sheet="1" formatColumns="0" selectLockedCells="1"/>
  <mergeCells count="22">
    <mergeCell ref="U4:V4"/>
    <mergeCell ref="K4:L4"/>
    <mergeCell ref="S4:T4"/>
    <mergeCell ref="Q4:R4"/>
    <mergeCell ref="O4:P4"/>
    <mergeCell ref="M4:N4"/>
    <mergeCell ref="S5:T5"/>
    <mergeCell ref="K5:L5"/>
    <mergeCell ref="A1:P1"/>
    <mergeCell ref="G4:H4"/>
    <mergeCell ref="C4:D4"/>
    <mergeCell ref="E4:F4"/>
    <mergeCell ref="J2:V2"/>
    <mergeCell ref="I4:J4"/>
    <mergeCell ref="C5:D5"/>
    <mergeCell ref="U5:V5"/>
    <mergeCell ref="Q5:R5"/>
    <mergeCell ref="E5:F5"/>
    <mergeCell ref="O5:P5"/>
    <mergeCell ref="M5:N5"/>
    <mergeCell ref="G5:H5"/>
    <mergeCell ref="I5:J5"/>
  </mergeCells>
  <conditionalFormatting sqref="S7:T32">
    <cfRule type="expression" priority="6" dxfId="3" stopIfTrue="1">
      <formula>$W7&gt;0</formula>
    </cfRule>
  </conditionalFormatting>
  <conditionalFormatting sqref="B9:B32">
    <cfRule type="expression" priority="1" dxfId="3" stopIfTrue="1">
      <formula>$W9&gt;0</formula>
    </cfRule>
  </conditionalFormatting>
  <conditionalFormatting sqref="U7:V32">
    <cfRule type="expression" priority="5" dxfId="3" stopIfTrue="1">
      <formula>$W7&gt;0</formula>
    </cfRule>
  </conditionalFormatting>
  <conditionalFormatting sqref="C7:R32">
    <cfRule type="expression" priority="4" dxfId="3" stopIfTrue="1">
      <formula>$W7&gt;0</formula>
    </cfRule>
  </conditionalFormatting>
  <conditionalFormatting sqref="A7:B8">
    <cfRule type="expression" priority="3" dxfId="3" stopIfTrue="1">
      <formula>$W7&gt;0</formula>
    </cfRule>
  </conditionalFormatting>
  <conditionalFormatting sqref="A9:A32">
    <cfRule type="expression" priority="2" dxfId="3" stopIfTrue="1">
      <formula>$W9&gt;0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