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688" tabRatio="896" activeTab="0"/>
  </bookViews>
  <sheets>
    <sheet name="SI_1" sheetId="1" r:id="rId1"/>
    <sheet name="t1" sheetId="2" r:id="rId2"/>
    <sheet name="t3" sheetId="3" r:id="rId3"/>
    <sheet name="t4" sheetId="4" r:id="rId4"/>
    <sheet name="t5" sheetId="5" r:id="rId5"/>
    <sheet name="t6" sheetId="6" r:id="rId6"/>
    <sheet name="t7" sheetId="7" r:id="rId7"/>
    <sheet name="t8" sheetId="8" r:id="rId8"/>
    <sheet name="t9" sheetId="9" r:id="rId9"/>
    <sheet name="t10" sheetId="10" r:id="rId10"/>
    <sheet name="t11" sheetId="11" r:id="rId11"/>
    <sheet name="t12" sheetId="12" r:id="rId12"/>
    <sheet name="t13" sheetId="13" r:id="rId13"/>
    <sheet name="t14" sheetId="14" r:id="rId14"/>
    <sheet name="TAUS" sheetId="15" r:id="rId15"/>
    <sheet name="Tabella Riconciliazione" sheetId="16" r:id="rId16"/>
    <sheet name="Valori Medi" sheetId="17" r:id="rId17"/>
    <sheet name="Squadratura 1" sheetId="18" r:id="rId18"/>
    <sheet name="Squadratura 2" sheetId="19" r:id="rId19"/>
    <sheet name="Squadratura 3" sheetId="20" r:id="rId20"/>
    <sheet name="Squadratura 4" sheetId="21" r:id="rId21"/>
    <sheet name="Incongruenze 1 e 11" sheetId="22" r:id="rId22"/>
    <sheet name="Incongruenza 2" sheetId="23" r:id="rId23"/>
    <sheet name="Incongruenza 4 e controlli t14" sheetId="24" r:id="rId24"/>
    <sheet name="Incongruenza 5" sheetId="25" r:id="rId25"/>
    <sheet name="Incongruenza 6" sheetId="26" r:id="rId26"/>
    <sheet name="Incongruenza 7" sheetId="27" r:id="rId27"/>
    <sheet name="Incongruenza 8" sheetId="28" r:id="rId28"/>
    <sheet name="Incongruenze 12" sheetId="29" r:id="rId29"/>
    <sheet name="Incongruenza 14" sheetId="30" r:id="rId30"/>
  </sheets>
  <externalReferences>
    <externalReference r:id="rId33"/>
    <externalReference r:id="rId34"/>
  </externalReferences>
  <definedNames>
    <definedName name="_xlfn.BAHTTEXT" hidden="1">#NAME?</definedName>
    <definedName name="_xlfn.SINGLE" hidden="1">#NAME?</definedName>
    <definedName name="_xlnm.Print_Area" localSheetId="21">'Incongruenze 1 e 11'!$A$1:$E$21</definedName>
    <definedName name="_xlnm.Print_Area" localSheetId="28">'Incongruenze 12'!$A$1:$D$14</definedName>
    <definedName name="_xlnm.Print_Area" localSheetId="0">'SI_1'!$A$1:$H$221</definedName>
    <definedName name="_xlnm.Print_Area" localSheetId="17">'Squadratura 1'!$A$1:$J$44</definedName>
    <definedName name="_xlnm.Print_Area" localSheetId="18">'Squadratura 2'!$A$1:$L$45</definedName>
    <definedName name="_xlnm.Print_Area" localSheetId="19">'Squadratura 3'!$A$1:$Z$46</definedName>
    <definedName name="_xlnm.Print_Area" localSheetId="20">'Squadratura 4'!$A$1:$I$44</definedName>
    <definedName name="_xlnm.Print_Area" localSheetId="1">'t1'!$A$1:$AJ$46</definedName>
    <definedName name="_xlnm.Print_Area" localSheetId="9">'t10'!$A$1:$AV$46</definedName>
    <definedName name="_xlnm.Print_Area" localSheetId="10">'t11'!$A$1:$AV$46</definedName>
    <definedName name="_xlnm.Print_Area" localSheetId="11">'t12'!$A$1:$AI$47</definedName>
    <definedName name="_xlnm.Print_Area" localSheetId="12">'t13'!$A$1:$BD$46</definedName>
    <definedName name="_xlnm.Print_Area" localSheetId="13">'t14'!$A$1:$D$34</definedName>
    <definedName name="_xlnm.Print_Area" localSheetId="2">'t3'!$A$1:$P$47</definedName>
    <definedName name="_xlnm.Print_Area" localSheetId="3">'t4'!$A$1:$AO$46</definedName>
    <definedName name="_xlnm.Print_Area" localSheetId="4">'t5'!$A$1:$V$48</definedName>
    <definedName name="_xlnm.Print_Area" localSheetId="6">'t7'!$A$1:$X$46</definedName>
    <definedName name="_xlnm.Print_Area" localSheetId="7">'t8'!$A$1:$AB$47</definedName>
    <definedName name="_xlnm.Print_Area" localSheetId="8">'t9'!$A$1:$P$46</definedName>
    <definedName name="_xlnm.Print_Area" localSheetId="16">'Valori Medi'!$A$1:$U$46</definedName>
    <definedName name="CODI_ISTITUZIONE">#REF!</definedName>
    <definedName name="CODI_ISTITUZIONE2" localSheetId="29">#REF!</definedName>
    <definedName name="CODI_ISTITUZIONE2" localSheetId="27">#REF!</definedName>
    <definedName name="CODI_ISTITUZIONE2" localSheetId="28">#REF!</definedName>
    <definedName name="CODI_ISTITUZIONE2">#REF!</definedName>
    <definedName name="DESC_ISTITUZIONE">#REF!</definedName>
    <definedName name="DESC_ISTITUZIONE2" localSheetId="29">#REF!</definedName>
    <definedName name="DESC_ISTITUZIONE2" localSheetId="27">#REF!</definedName>
    <definedName name="DESC_ISTITUZIONE2" localSheetId="28">#REF!</definedName>
    <definedName name="DESC_ISTITUZIONE2">#REF!</definedName>
    <definedName name="_xlnm.Print_Titles" localSheetId="22">'Incongruenza 2'!$1:$5</definedName>
    <definedName name="_xlnm.Print_Titles" localSheetId="24">'Incongruenza 5'!$1:$5</definedName>
    <definedName name="_xlnm.Print_Titles" localSheetId="25">'Incongruenza 6'!$1:$5</definedName>
    <definedName name="_xlnm.Print_Titles" localSheetId="26">'Incongruenza 7'!$1:$4</definedName>
    <definedName name="_xlnm.Print_Titles" localSheetId="27">'Incongruenza 8'!$1:$5</definedName>
    <definedName name="_xlnm.Print_Titles" localSheetId="21">'Incongruenze 1 e 11'!$4:$4</definedName>
    <definedName name="_xlnm.Print_Titles" localSheetId="28">'Incongruenze 12'!$4:$4</definedName>
    <definedName name="_xlnm.Print_Titles" localSheetId="17">'Squadratura 1'!$1:$5</definedName>
    <definedName name="_xlnm.Print_Titles" localSheetId="18">'Squadratura 2'!$1:$6</definedName>
    <definedName name="_xlnm.Print_Titles" localSheetId="19">'Squadratura 3'!$A:$B,'Squadratura 3'!$1:$7</definedName>
    <definedName name="_xlnm.Print_Titles" localSheetId="20">'Squadratura 4'!$1:$5</definedName>
    <definedName name="_xlnm.Print_Titles" localSheetId="1">'t1'!$1:$5</definedName>
    <definedName name="_xlnm.Print_Titles" localSheetId="9">'t10'!$A:$B,'t10'!$1:$5</definedName>
    <definedName name="_xlnm.Print_Titles" localSheetId="10">'t11'!$1:$7</definedName>
    <definedName name="_xlnm.Print_Titles" localSheetId="11">'t12'!$1:$5</definedName>
    <definedName name="_xlnm.Print_Titles" localSheetId="12">'t13'!$1:$5</definedName>
    <definedName name="_xlnm.Print_Titles" localSheetId="2">'t3'!$1:$5</definedName>
    <definedName name="_xlnm.Print_Titles" localSheetId="3">'t4'!$A:$B,'t4'!$1:$5</definedName>
    <definedName name="_xlnm.Print_Titles" localSheetId="4">'t5'!$1:$6</definedName>
    <definedName name="_xlnm.Print_Titles" localSheetId="5">'t6'!$1:$6</definedName>
    <definedName name="_xlnm.Print_Titles" localSheetId="6">'t7'!$1:$5</definedName>
    <definedName name="_xlnm.Print_Titles" localSheetId="7">'t8'!$1:$5</definedName>
    <definedName name="_xlnm.Print_Titles" localSheetId="8">'t9'!$1:$5</definedName>
    <definedName name="_xlnm.Print_Titles" localSheetId="16">'Valori Medi'!$A:$E,'Valori Medi'!$1:$5</definedName>
  </definedNames>
  <calcPr fullCalcOnLoad="1" fullPrecision="0"/>
</workbook>
</file>

<file path=xl/sharedStrings.xml><?xml version="1.0" encoding="utf-8"?>
<sst xmlns="http://schemas.openxmlformats.org/spreadsheetml/2006/main" count="1363" uniqueCount="642">
  <si>
    <t>CONTRATTI PER RESA SERVIZI/ADEMPIMENTI OBBLIGATORI PER LEGGE</t>
  </si>
  <si>
    <t>L115</t>
  </si>
  <si>
    <t>j=(a+b+c+d-e-f-g-h-i)</t>
  </si>
  <si>
    <t>k</t>
  </si>
  <si>
    <t>j=k</t>
  </si>
  <si>
    <t>u=(l+m+n+o-p-q-r-s-t)</t>
  </si>
  <si>
    <t>v</t>
  </si>
  <si>
    <t>u=v</t>
  </si>
  <si>
    <t>unità per il calcolo delle assenze (*)</t>
  </si>
  <si>
    <t>Presenti per titolo di studio 
(Tab 9)</t>
  </si>
  <si>
    <t>Incarichi libero professionale, studio, ricerca e consulenza</t>
  </si>
  <si>
    <t>Contratti per resa servizi/adempimenti obbligatori per legge</t>
  </si>
  <si>
    <t>T1</t>
  </si>
  <si>
    <t>SQ 1</t>
  </si>
  <si>
    <t>SQ 2</t>
  </si>
  <si>
    <t>T3</t>
  </si>
  <si>
    <t>SQ 3</t>
  </si>
  <si>
    <t>T4</t>
  </si>
  <si>
    <t>SQ 4</t>
  </si>
  <si>
    <t>T5</t>
  </si>
  <si>
    <t>T6</t>
  </si>
  <si>
    <t>T7</t>
  </si>
  <si>
    <t>IN 1</t>
  </si>
  <si>
    <t>T8</t>
  </si>
  <si>
    <t>IN 2</t>
  </si>
  <si>
    <t>T9</t>
  </si>
  <si>
    <t>IN 4</t>
  </si>
  <si>
    <t>T10</t>
  </si>
  <si>
    <t>IN 5</t>
  </si>
  <si>
    <t>T11</t>
  </si>
  <si>
    <t>IN 6</t>
  </si>
  <si>
    <t>T12</t>
  </si>
  <si>
    <t>IN 7</t>
  </si>
  <si>
    <t>T13</t>
  </si>
  <si>
    <t>T14</t>
  </si>
  <si>
    <t>Contratti di collaborazione coordinata e continuativa</t>
  </si>
  <si>
    <t>Totale della Tabella T11</t>
  </si>
  <si>
    <t>Totale della Tabella T1</t>
  </si>
  <si>
    <t>Totale della Tabella T3 (personale esterno)</t>
  </si>
  <si>
    <t>Totale Usciti della Tabella T4</t>
  </si>
  <si>
    <t>Totale Entrati della Tabella T4</t>
  </si>
  <si>
    <t>Totale della Tabella T5</t>
  </si>
  <si>
    <t>Incongruenza 7</t>
  </si>
  <si>
    <t>Incongruenza           [se a&gt;0 e (b=0 e c=0 e d=0 e e=0 e f=0)]</t>
  </si>
  <si>
    <t>Incongruenza         [se a=0 e (b&gt;0 o c&gt;0 o d&gt;0 o e&gt;0 o f&gt;0)]</t>
  </si>
  <si>
    <t>CONTRATTI DI COLLABORAZIONE COORDINATA E CONTINUATIVA</t>
  </si>
  <si>
    <t>INDIRIZZO PAGINA WEB DELL'ENTE</t>
  </si>
  <si>
    <t>CONVENZIONI</t>
  </si>
  <si>
    <t>Passaggi ad altra Amministrazione dello stesso comparto (*)</t>
  </si>
  <si>
    <t>Passaggi ad altra Amministrazione di altro comparto (*)</t>
  </si>
  <si>
    <t>LAUREA BREVE</t>
  </si>
  <si>
    <t>SPECIALIZZAZIONE
POST LAUREA/ DOTTORATO DI RICERCA</t>
  </si>
  <si>
    <t>ALTRI TITOLI
POST LAUREA</t>
  </si>
  <si>
    <t>FORMAZIONE</t>
  </si>
  <si>
    <t>N U M E R O      D I     D I P E N D E N T I</t>
  </si>
  <si>
    <t>Cod.</t>
  </si>
  <si>
    <t>Uomini</t>
  </si>
  <si>
    <t>Donne</t>
  </si>
  <si>
    <t>TOTALE</t>
  </si>
  <si>
    <t>A tempo pieno</t>
  </si>
  <si>
    <t>FERIE</t>
  </si>
  <si>
    <t>N. gg</t>
  </si>
  <si>
    <t>FINO ALLA SCUOLA DELL'OBBLIGO</t>
  </si>
  <si>
    <t>LIC. MEDIA SUPERIORE</t>
  </si>
  <si>
    <t>LAUREA</t>
  </si>
  <si>
    <t>tra 25 e 29 anni</t>
  </si>
  <si>
    <t xml:space="preserve"> tra 30 e 34 anni</t>
  </si>
  <si>
    <t>tra 35 e 39 anni</t>
  </si>
  <si>
    <t>tra 40 e 44 anni</t>
  </si>
  <si>
    <t>tra 45 e 49 anni</t>
  </si>
  <si>
    <t>tra 50 e 54 anni</t>
  </si>
  <si>
    <t>tra 55 e 59 anni</t>
  </si>
  <si>
    <t>tra 60 e 64 anni</t>
  </si>
  <si>
    <t>U</t>
  </si>
  <si>
    <t>D</t>
  </si>
  <si>
    <t>tra 0 e 5 anni</t>
  </si>
  <si>
    <t>tra 6 e 10 anni</t>
  </si>
  <si>
    <t xml:space="preserve"> tra 11 e 15 anni</t>
  </si>
  <si>
    <t>tra 16 e 20 anni</t>
  </si>
  <si>
    <t>tra 21 e 25 anni</t>
  </si>
  <si>
    <t>tra 26 e 30 anni</t>
  </si>
  <si>
    <t>tra 31 e 35 anni</t>
  </si>
  <si>
    <t>tra 36 e 40 anni</t>
  </si>
  <si>
    <t>Altre cause</t>
  </si>
  <si>
    <t>FUORI RUOLO</t>
  </si>
  <si>
    <t>(*) Escluso il personale comandato e quello fuori ruolo</t>
  </si>
  <si>
    <t>Codice</t>
  </si>
  <si>
    <t>Importo</t>
  </si>
  <si>
    <t>IRAP</t>
  </si>
  <si>
    <t>ALTRE SPESE</t>
  </si>
  <si>
    <t xml:space="preserve">Voci di spesa </t>
  </si>
  <si>
    <t xml:space="preserve"> </t>
  </si>
  <si>
    <t>TREDICESIMA MENSILTA'</t>
  </si>
  <si>
    <t>RECUPERI DERIVANTI DA ASSENZE, RITARDI, ECC.</t>
  </si>
  <si>
    <t>cod.</t>
  </si>
  <si>
    <t>VALLE D'AOSTA</t>
  </si>
  <si>
    <t>PIEMONTE</t>
  </si>
  <si>
    <t>LOMBARDIA</t>
  </si>
  <si>
    <t>VENETO</t>
  </si>
  <si>
    <t>LIGURIA</t>
  </si>
  <si>
    <t>EMILIA ROMAGNA</t>
  </si>
  <si>
    <t>TOSCANA</t>
  </si>
  <si>
    <t>UMBRIA</t>
  </si>
  <si>
    <t>MARCHE</t>
  </si>
  <si>
    <t>LAZIO</t>
  </si>
  <si>
    <t>MOLISE</t>
  </si>
  <si>
    <t>CAMPANIA</t>
  </si>
  <si>
    <t>PUGLIA</t>
  </si>
  <si>
    <t>BASILICATA</t>
  </si>
  <si>
    <t>CALABRIA</t>
  </si>
  <si>
    <t>SICILIA</t>
  </si>
  <si>
    <t>SARDEGNA</t>
  </si>
  <si>
    <t>DESCRIZIONE</t>
  </si>
  <si>
    <t>In part-time
fino al 50%</t>
  </si>
  <si>
    <t>In part-time
oltre il 50%</t>
  </si>
  <si>
    <t xml:space="preserve">TOTALE
USCITI
</t>
  </si>
  <si>
    <t>qualifica/posizione economica/profilo</t>
  </si>
  <si>
    <t>qualifica / posiz.economica/profilo</t>
  </si>
  <si>
    <t>PERSONALE DELL'AMMINISTRAZIONE (* )</t>
  </si>
  <si>
    <t>PERSONALE ESTERNO ( ** )</t>
  </si>
  <si>
    <t>(**) Personale comandato e fuori ruolo da altre Amministrazioni</t>
  </si>
  <si>
    <t>qualifica/posiz. economica/profilo</t>
  </si>
  <si>
    <t>qualifica/posiz.economica/profilo</t>
  </si>
  <si>
    <t>STIPENDIO</t>
  </si>
  <si>
    <t>EROGAZIONE BUONI PASTO</t>
  </si>
  <si>
    <t>INDENNITA' DI MISSIONE E TRASFERIMENTO</t>
  </si>
  <si>
    <t>EQUO INDENNIZZO AL PERSONALE</t>
  </si>
  <si>
    <t>BENESSERE DEL PERSONALE</t>
  </si>
  <si>
    <t>FORMAZIONE DEL PERSONALE</t>
  </si>
  <si>
    <t>Qualifica/Posiz.economica/Profilo</t>
  </si>
  <si>
    <t>ASSEGNI PER IL NUCLEO FAMILIARE</t>
  </si>
  <si>
    <t xml:space="preserve">(**) dato pari alla somma del personale a tempo pieno + in part-time fino al 50% + in part-time oltre il 50% </t>
  </si>
  <si>
    <t xml:space="preserve">(*) Escluso il personale comandato e quello fuori ruolo </t>
  </si>
  <si>
    <t xml:space="preserve">TOTALE </t>
  </si>
  <si>
    <t>L005</t>
  </si>
  <si>
    <t>P015</t>
  </si>
  <si>
    <t>P016</t>
  </si>
  <si>
    <t>P062</t>
  </si>
  <si>
    <t>L105</t>
  </si>
  <si>
    <t>P065</t>
  </si>
  <si>
    <t>P071</t>
  </si>
  <si>
    <t>P055</t>
  </si>
  <si>
    <t>P058</t>
  </si>
  <si>
    <t>P061</t>
  </si>
  <si>
    <t>P090</t>
  </si>
  <si>
    <t>P030</t>
  </si>
  <si>
    <t>L010</t>
  </si>
  <si>
    <t>L011</t>
  </si>
  <si>
    <t>L020</t>
  </si>
  <si>
    <t>L090</t>
  </si>
  <si>
    <t>L100</t>
  </si>
  <si>
    <t>COPERTURE ASSICURATIVE</t>
  </si>
  <si>
    <t>L107</t>
  </si>
  <si>
    <t>L110</t>
  </si>
  <si>
    <t>L108</t>
  </si>
  <si>
    <t>TOTALE ENTRATI</t>
  </si>
  <si>
    <t>fino a 19 anni</t>
  </si>
  <si>
    <t>tra 20 e 24 anni</t>
  </si>
  <si>
    <t>ENTRATI in: qualifica/posizione economica/profilo</t>
  </si>
  <si>
    <t>ARRETRATI  ANNI PRECEDENTI</t>
  </si>
  <si>
    <t>NUMERO DI MENSILITA' (**)</t>
  </si>
  <si>
    <t>(*) gli importi vanno indicati in EURO, senza cifre decimali (cfr. circolare: "istruzioni generali e specifiche di comparto")</t>
  </si>
  <si>
    <t>(**) il numero delle mensilità va espresso con 2 cifre decimali (cfr. circolare: "istruzioni generali e specifiche di comparto ")</t>
  </si>
  <si>
    <t xml:space="preserve">COMANDATI / DISTACCATI </t>
  </si>
  <si>
    <t>L109</t>
  </si>
  <si>
    <t>ALTRE ASSENZE NON RETRIBUITE</t>
  </si>
  <si>
    <t>Coerenza</t>
  </si>
  <si>
    <t>Tot Cessati (Tab 5)</t>
  </si>
  <si>
    <t>Tot Entrati (Tab 4)</t>
  </si>
  <si>
    <t>Tot Usciti (Tab 4)</t>
  </si>
  <si>
    <t>Scostamento in valore assoluto</t>
  </si>
  <si>
    <t>Codici qualifiche</t>
  </si>
  <si>
    <t>Qualifiche</t>
  </si>
  <si>
    <t>a</t>
  </si>
  <si>
    <t>b</t>
  </si>
  <si>
    <t>c</t>
  </si>
  <si>
    <t>d</t>
  </si>
  <si>
    <t>e</t>
  </si>
  <si>
    <t>f=(a-b+c-d+e)</t>
  </si>
  <si>
    <t>g</t>
  </si>
  <si>
    <t>f=g</t>
  </si>
  <si>
    <t xml:space="preserve">Coerenza </t>
  </si>
  <si>
    <t>Presenti per classi di anzianità di servizio (Tab 7)</t>
  </si>
  <si>
    <t>Presenti per classi di età (Tab 8)</t>
  </si>
  <si>
    <t>Fuori ruolo esterni (IN) (Tab 3)</t>
  </si>
  <si>
    <t>Comandati esterni (IN)  (Tab 3)</t>
  </si>
  <si>
    <t>Fuori ruolo interni (OUT) (Tab 3)</t>
  </si>
  <si>
    <t>h</t>
  </si>
  <si>
    <t>i</t>
  </si>
  <si>
    <t>l</t>
  </si>
  <si>
    <t>m</t>
  </si>
  <si>
    <t>n</t>
  </si>
  <si>
    <t>p</t>
  </si>
  <si>
    <t>Cessati (Tab 5)</t>
  </si>
  <si>
    <t xml:space="preserve"> Assunti (Tab 6)</t>
  </si>
  <si>
    <t>Entrati (Tab 4)</t>
  </si>
  <si>
    <t>Usciti (Tab 4)</t>
  </si>
  <si>
    <t>f</t>
  </si>
  <si>
    <t>f&lt;=e</t>
  </si>
  <si>
    <t>a=b=c=d</t>
  </si>
  <si>
    <t>(e=f=g=h)</t>
  </si>
  <si>
    <t>Comandati interni (OUT) (Tab 3)</t>
  </si>
  <si>
    <t>(*) Solo per le tipologie tenute all'invio della TABELLA 10</t>
  </si>
  <si>
    <t>Totale personale distribuito per Regioni  (calcolato)</t>
  </si>
  <si>
    <t>Totale personale distribuito per Regioni (Tab 10)</t>
  </si>
  <si>
    <t>e=(a-b+c+d)</t>
  </si>
  <si>
    <t xml:space="preserve">Consistenza nella qualifica </t>
  </si>
  <si>
    <t>Spesa (Tab 14)</t>
  </si>
  <si>
    <t>Compresenza</t>
  </si>
  <si>
    <t>Qualifica</t>
  </si>
  <si>
    <t>Mensilità (Tab 12)</t>
  </si>
  <si>
    <t>c=(b/a*12)</t>
  </si>
  <si>
    <t>e=(c-d)</t>
  </si>
  <si>
    <t>f=(e/d*100)</t>
  </si>
  <si>
    <t>Spesa per stipendio (Tab 12)</t>
  </si>
  <si>
    <t>Spesa media annua per stipendio (per 12 mensilità)</t>
  </si>
  <si>
    <t>Importi stipendiali contrattuali annui (per 12 mensilità)</t>
  </si>
  <si>
    <t>Scostamento percentuale</t>
  </si>
  <si>
    <t>(*) Personale comandato e fuori ruolo verso altre Amministrazioni</t>
  </si>
  <si>
    <t>Tot Assunti (Tab 6)</t>
  </si>
  <si>
    <t>Controlli di coerenza</t>
  </si>
  <si>
    <t>Codici spesa</t>
  </si>
  <si>
    <t>Importi comunicati (Tab 14)</t>
  </si>
  <si>
    <t>Incidenza percentuale: Importi comunicati Tab 14 / (Tabella 12 + Tabella 13)</t>
  </si>
  <si>
    <t>N U M E R O   D I   D I P E N D E N T I</t>
  </si>
  <si>
    <t xml:space="preserve">N U M E R O   D I   D I P E N D E N T I </t>
  </si>
  <si>
    <t xml:space="preserve">N U M E R O   D I   D I P E N D E N T I  </t>
  </si>
  <si>
    <t>N U M E R O   G I O R N I   D I   A S S E N Z A</t>
  </si>
  <si>
    <t xml:space="preserve">USCITI da: 
qualifica/posizione economica/profilo
</t>
  </si>
  <si>
    <t xml:space="preserve">Codice
</t>
  </si>
  <si>
    <t>V O C I   D I   S P E S A</t>
  </si>
  <si>
    <t>U O M I N I</t>
  </si>
  <si>
    <t>D O N N E</t>
  </si>
  <si>
    <t>Tavola di controllo degli usciti dalla qualifica di Tabella 4 (Squadratura 4)</t>
  </si>
  <si>
    <t>Tavola di congruenza tra spesa media annua per stipendio (Tabella 12) e importi stipendiali contrattuali</t>
  </si>
  <si>
    <t>Tavola di controllo dei valori di spesa di Tabella 14: incidenza % di ciascun valore sul totale delle spese di Tabella 12+Tabella 13</t>
  </si>
  <si>
    <t>TOTALE TABELLA 12 + TABELLA 13:</t>
  </si>
  <si>
    <t>PARTITA IVA DELL'ENTE</t>
  </si>
  <si>
    <t xml:space="preserve">CODICE FISCALE DELL'ENTE </t>
  </si>
  <si>
    <t>TELEFONO</t>
  </si>
  <si>
    <t xml:space="preserve">FAX </t>
  </si>
  <si>
    <t>E-MAIL</t>
  </si>
  <si>
    <t>INDIRIZZO</t>
  </si>
  <si>
    <t xml:space="preserve">VIA </t>
  </si>
  <si>
    <t>C.A.P.</t>
  </si>
  <si>
    <t>PRESIDENTE:</t>
  </si>
  <si>
    <t>COGNOME</t>
  </si>
  <si>
    <t>NOME</t>
  </si>
  <si>
    <t>COMPONENTI:</t>
  </si>
  <si>
    <t>I modelli debbono essere sottoscritti dai revisori dei conti</t>
  </si>
  <si>
    <t>Non compilare</t>
  </si>
  <si>
    <t>numero unità</t>
  </si>
  <si>
    <t>S998</t>
  </si>
  <si>
    <t>S999</t>
  </si>
  <si>
    <t>T101</t>
  </si>
  <si>
    <t>E-Mail</t>
  </si>
  <si>
    <t>ESTERO</t>
  </si>
  <si>
    <t>FRIULI VENEZIA GIULIA</t>
  </si>
  <si>
    <t>PROVINCIA AUTONOMA TRENTO</t>
  </si>
  <si>
    <t>PROVINCIA AUTONOMA BOLZANO</t>
  </si>
  <si>
    <t>N° Civico</t>
  </si>
  <si>
    <t>F00</t>
  </si>
  <si>
    <t>SC1</t>
  </si>
  <si>
    <t>SS2</t>
  </si>
  <si>
    <t>Totale uomini e donne (Tab T5)</t>
  </si>
  <si>
    <t>Totale della Tabella T13</t>
  </si>
  <si>
    <t>TABELLE 12 -13 ASSENTI</t>
  </si>
  <si>
    <t>Totale usciti (Tab T4)</t>
  </si>
  <si>
    <t>Mensilità (Tab T12)</t>
  </si>
  <si>
    <t>Tavola di congruenza tra Presenti al 31-12 del totale  uomini e donne o Totale uomini e donne Tabella 5 e mensilità della Tabella T12</t>
  </si>
  <si>
    <t>Congruenza (se a&gt;0 o b&gt;0 o c&gt;0 e d&gt;0 )</t>
  </si>
  <si>
    <t>1.0</t>
  </si>
  <si>
    <t>ARRETRATI ANNI PRECEDENTI</t>
  </si>
  <si>
    <t>STRAORDINARIO</t>
  </si>
  <si>
    <t>ATTENZIONE: non compilare in caso in cui l'ente non è tenuto all'invio</t>
  </si>
  <si>
    <t>Congruenza          ( a&gt;0 e b&gt;0)</t>
  </si>
  <si>
    <t>CITTA'                                                     PROV.</t>
  </si>
  <si>
    <t>TABELLE COMPILATE
(attenzione: la seguente sezione verrà compilata in automatico; all'atto dell'inserimento dei dati nel kit verrà annerita la relativa casella)</t>
  </si>
  <si>
    <t>Z01</t>
  </si>
  <si>
    <t>Convenzioni esterni (IN) (Tab 3)</t>
  </si>
  <si>
    <t>Convenzioni interni (OUT) (Tab 3)</t>
  </si>
  <si>
    <t>o</t>
  </si>
  <si>
    <t>q</t>
  </si>
  <si>
    <t>r</t>
  </si>
  <si>
    <t>t</t>
  </si>
  <si>
    <t>Totale (Uomini + donne della sezione "Personale Esterno" COMANDATI / DISTACCATI + FUORI RUOLO+CONVENZIONI)+Mensilità medie da T12(mensilità /12)</t>
  </si>
  <si>
    <t xml:space="preserve">Assunzione per chiamata diretta (L. 68/99 - categorie protette) </t>
  </si>
  <si>
    <t xml:space="preserve">Assunzione per chiamata numerica (L. 68/99 - categorie protette) </t>
  </si>
  <si>
    <t>Passaggi da altra Amministrazione dello stesso comparto (*)</t>
  </si>
  <si>
    <t>Passaggi da altra Amministrazione di altro comparto (*)</t>
  </si>
  <si>
    <t>Tavola di controllo dei Valori Medi</t>
  </si>
  <si>
    <t>valori medi assenze</t>
  </si>
  <si>
    <r>
      <t xml:space="preserve">mensilità medie </t>
    </r>
    <r>
      <rPr>
        <b/>
        <sz val="7"/>
        <rFont val="Arial"/>
        <family val="2"/>
      </rPr>
      <t xml:space="preserve">
</t>
    </r>
    <r>
      <rPr>
        <sz val="7"/>
        <rFont val="Arial"/>
        <family val="2"/>
      </rPr>
      <t>(mensilità/12)</t>
    </r>
  </si>
  <si>
    <t>ASSENZE RETRIBUITE</t>
  </si>
  <si>
    <t>ASSENZE NON RETRIBUITE</t>
  </si>
  <si>
    <r>
      <t xml:space="preserve">TOTALE VOCI STIPENDIALI
TABELLA 12
</t>
    </r>
    <r>
      <rPr>
        <sz val="7"/>
        <rFont val="Small Fonts"/>
        <family val="2"/>
      </rPr>
      <t>(esclusi arr. anni prec. e recuperi)</t>
    </r>
  </si>
  <si>
    <t>INDENNITA' FISSE</t>
  </si>
  <si>
    <t>ALTRE ACCESSORIE</t>
  </si>
  <si>
    <r>
      <t xml:space="preserve">TOTALE INDENNITA' FISSE ED ACCESSORIE
TABELLA 13
</t>
    </r>
    <r>
      <rPr>
        <sz val="7"/>
        <rFont val="Small Fonts"/>
        <family val="2"/>
      </rPr>
      <t>(esclusi arretrati anni precedenti)</t>
    </r>
  </si>
  <si>
    <t>COMPONENTI COLLEGIO DEI REVISORI (O ORGANO EQUIVALENTE)</t>
  </si>
  <si>
    <t>RESPONSABILE DEL PROCEDIMENTO AMMINISTRATIVO DI CUI ALLA LEGGE 7/8/90, N. 241 CAPO II°</t>
  </si>
  <si>
    <t>SCIOPERO</t>
  </si>
  <si>
    <t>Tavola di compresenza tra importi comunicati in tab.13 e mensilità (tab.12) o personale esterno (tab.3)</t>
  </si>
  <si>
    <t>INFORMAZIONI ISTITUZIONE</t>
  </si>
  <si>
    <t>DOMANDE PRESENTI IN CIRCOLARE</t>
  </si>
  <si>
    <t>Collocamento a riposo per limiti di età</t>
  </si>
  <si>
    <t>Passaggi per esternalizzazioni (*)</t>
  </si>
  <si>
    <t>ALTRE SPESE ACCESSORIE ED INDENNITA' VARIE</t>
  </si>
  <si>
    <t>Nomina da concorso</t>
  </si>
  <si>
    <t>C01</t>
  </si>
  <si>
    <t>C03</t>
  </si>
  <si>
    <t>C17</t>
  </si>
  <si>
    <t>C18</t>
  </si>
  <si>
    <t>C19</t>
  </si>
  <si>
    <t>C99</t>
  </si>
  <si>
    <t>A23</t>
  </si>
  <si>
    <t>A24</t>
  </si>
  <si>
    <t>A27</t>
  </si>
  <si>
    <t>A28</t>
  </si>
  <si>
    <t>A29</t>
  </si>
  <si>
    <t>A30</t>
  </si>
  <si>
    <t>A31</t>
  </si>
  <si>
    <t>ALTRI PERMESSI ED ASSENZE RETRIBUITE</t>
  </si>
  <si>
    <t>ASS.RETRIB.:MATERNITA',CONGEDO PARENT.,MALATTIA FIGLIO</t>
  </si>
  <si>
    <t>LEGGE 104/92</t>
  </si>
  <si>
    <t>ASSENZE PER MALATTIA RETRIBUITE</t>
  </si>
  <si>
    <t>M04</t>
  </si>
  <si>
    <t>PR4</t>
  </si>
  <si>
    <t>PR5</t>
  </si>
  <si>
    <t>PR6</t>
  </si>
  <si>
    <t>ABRUZZO</t>
  </si>
  <si>
    <t xml:space="preserve">GESTIONE MENSE </t>
  </si>
  <si>
    <t>SOMME CORRISPOSTE AD AGENZIA DI SOMMINISTRAZIONE(INTERINALI)</t>
  </si>
  <si>
    <t>INCARICHI LIBERO PROFESSIONALI/STUDIO/RICERCA/CONSULENZA</t>
  </si>
  <si>
    <t>RETRIBUZIONI PERSONALE  A TEMPO DETERMINATO</t>
  </si>
  <si>
    <t>RETRIBUZIONI PERSONALE CON CONTRATTO DI FORMAZIONE E LAVORO</t>
  </si>
  <si>
    <t>CONTRIBUTI A CARICO DELL'AMM.NE SU COMP. FISSE E ACCESSORIE</t>
  </si>
  <si>
    <t>QUOTE ANNUE ACCANTONAMENTO TFR O ALTRA IND. FINE SERVIZIO</t>
  </si>
  <si>
    <t>ONERI PER I CONTRATTI DI SOMMINISTRAZIONE(INTERINALI)</t>
  </si>
  <si>
    <t>P098</t>
  </si>
  <si>
    <r>
      <t>ANOMALIE RISCONTRATE</t>
    </r>
    <r>
      <rPr>
        <b/>
        <sz val="10"/>
        <rFont val="Arial"/>
        <family val="2"/>
      </rPr>
      <t xml:space="preserve">
(attenzione: la seguente sezione verrà compilata in automatico; all'atto dell'inserimento dei dati nel kit verranno evidenziate eventuali anomalie)</t>
    </r>
  </si>
  <si>
    <t>Congruenza (max scostamento consentito +/- 2%)</t>
  </si>
  <si>
    <t>v. a. di f&lt;=2%</t>
  </si>
  <si>
    <t>tra 41 e 43 anni</t>
  </si>
  <si>
    <t>44 e oltre</t>
  </si>
  <si>
    <t>tra 65 e 67 anni</t>
  </si>
  <si>
    <t>68 e oltre</t>
  </si>
  <si>
    <t>C25</t>
  </si>
  <si>
    <t>Licenziamenti</t>
  </si>
  <si>
    <t>O10</t>
  </si>
  <si>
    <t>CONGEDI RETRIBUITI AI SENSI DELL'ART.42,C.5, DLGS 151/2001</t>
  </si>
  <si>
    <t>SOMME RIMBORSATE PER PERSONALE COMAND./FUORI RUOLO/IN CONV.</t>
  </si>
  <si>
    <t>ALTRE SOMME RIMBORSATE ALLE AMMINISTRAZIONI</t>
  </si>
  <si>
    <t>P074</t>
  </si>
  <si>
    <t>P099</t>
  </si>
  <si>
    <t>c=(b/a)</t>
  </si>
  <si>
    <t>f=(e/a)</t>
  </si>
  <si>
    <t>Incidenza percentuale arretrati a.p.</t>
  </si>
  <si>
    <t>Incidenza percentuale altre accessorie</t>
  </si>
  <si>
    <t>Incongruenza 8</t>
  </si>
  <si>
    <t>IN 8</t>
  </si>
  <si>
    <t>c&lt;=20%</t>
  </si>
  <si>
    <t>f&lt;=20%</t>
  </si>
  <si>
    <t>Congruenza (max incidenza consentita 20%)</t>
  </si>
  <si>
    <t>Tavola di controllo della spesa per "arretrati a.p." e "altre accessorie" di T13: incidenza % di ciascun valore sul totale di Tabella 13</t>
  </si>
  <si>
    <t>A015</t>
  </si>
  <si>
    <t>A035</t>
  </si>
  <si>
    <t>A045</t>
  </si>
  <si>
    <t>A070</t>
  </si>
  <si>
    <t>M000</t>
  </si>
  <si>
    <t>NOTE</t>
  </si>
  <si>
    <t>Voce di spesa (Tab 14)</t>
  </si>
  <si>
    <t>codice (Tab 14)</t>
  </si>
  <si>
    <t>Valore Medio Unitario:
b / a</t>
  </si>
  <si>
    <t>Incidenza % 
L105 / P062</t>
  </si>
  <si>
    <t>Compresenza 
e/o 
controllo incidenza %</t>
  </si>
  <si>
    <t>RIMBORSI RICEVUTI PER PERS. COMAND./FUORI RUOLO/IN CONV. (-)</t>
  </si>
  <si>
    <t>SOMME RICEVUTE DA U.E. E/O PRIVATI (-)</t>
  </si>
  <si>
    <t>ALTRI RIMBORSI RICEVUTI DALLE AMMINISTRAZIONI (-)</t>
  </si>
  <si>
    <t>(*)  gli importi vanno indicati in EURO, senza cifre decimali (cfr. circolare: "istruzioni generali e specifiche di comparto")</t>
  </si>
  <si>
    <r>
      <t xml:space="preserve">valori medi annui pro-capite per voci retributive a carattere "stipendiale" </t>
    </r>
    <r>
      <rPr>
        <sz val="8"/>
        <rFont val="Arial"/>
        <family val="2"/>
      </rPr>
      <t>(**)</t>
    </r>
  </si>
  <si>
    <r>
      <t>valori medi annui pro-capite per indennità e compensi accessori</t>
    </r>
    <r>
      <rPr>
        <sz val="8"/>
        <rFont val="Arial"/>
        <family val="2"/>
      </rPr>
      <t xml:space="preserve"> (**)</t>
    </r>
  </si>
  <si>
    <t>(**) Valore medio annuo pro-capite calcolato dividendo la spesa per le unità di riferimento (mensilità della T12 / 12)</t>
  </si>
  <si>
    <t>assenze in T11, ma nessuna unità in T1</t>
  </si>
  <si>
    <t xml:space="preserve">Controllo incidenza % L105 / P062  =&gt;  </t>
  </si>
  <si>
    <t>Incongruenza
[(a-gg formazione)&gt;(mens.T12/12*260)]</t>
  </si>
  <si>
    <r>
      <t xml:space="preserve">*(asterisco): si intende campo obbligatorio
</t>
    </r>
  </si>
  <si>
    <t>IIS</t>
  </si>
  <si>
    <t>A020</t>
  </si>
  <si>
    <t>0D0220</t>
  </si>
  <si>
    <t>COLONNELLO + 23 ANNI</t>
  </si>
  <si>
    <t>0D0524</t>
  </si>
  <si>
    <t>COLONNELLO</t>
  </si>
  <si>
    <t>0D0217</t>
  </si>
  <si>
    <t>TENENTE COLONNELLO + 23 ANNI</t>
  </si>
  <si>
    <t>0D0525</t>
  </si>
  <si>
    <t>TENENTE COLONNELLO + 13 ANNI</t>
  </si>
  <si>
    <t>0D0526</t>
  </si>
  <si>
    <t>MAGGIORE + 23 ANNI</t>
  </si>
  <si>
    <t>0D0527</t>
  </si>
  <si>
    <t>MAGGIORE + 13 ANNI</t>
  </si>
  <si>
    <t>0D0528</t>
  </si>
  <si>
    <t>TENENTE COLONNELLO</t>
  </si>
  <si>
    <t>019312</t>
  </si>
  <si>
    <t>019222</t>
  </si>
  <si>
    <t>CAPITANO</t>
  </si>
  <si>
    <t>018213</t>
  </si>
  <si>
    <t>018226</t>
  </si>
  <si>
    <t>017225</t>
  </si>
  <si>
    <t>ALLIEVI</t>
  </si>
  <si>
    <t>000180</t>
  </si>
  <si>
    <t>Unità annue 
(SI_1)</t>
  </si>
  <si>
    <t>IND. DI VACANZA CONTRATTUALE</t>
  </si>
  <si>
    <t>IND. OPERATIVE FONDAMENTALI</t>
  </si>
  <si>
    <t>IND. PERSONALE ALL'ESTERO (L.642/61 E L.1114/62)</t>
  </si>
  <si>
    <t>INDENNITA' DI POSIZIONE E PEREQUATIVA</t>
  </si>
  <si>
    <t>I422</t>
  </si>
  <si>
    <t>I516</t>
  </si>
  <si>
    <t>I519</t>
  </si>
  <si>
    <t>I837</t>
  </si>
  <si>
    <t>INDENNITA' FESTIVA</t>
  </si>
  <si>
    <t>TRATTAM. ACCESS. ALL'ESTERO</t>
  </si>
  <si>
    <t>FONDO EFFICIENZA SERVIZI ISTITUZIONALI</t>
  </si>
  <si>
    <t>S309</t>
  </si>
  <si>
    <t>S603</t>
  </si>
  <si>
    <t>S629</t>
  </si>
  <si>
    <t>Quanti sono i dipendenti al 31.12 in aspettativa per dottorato di ricerca con retribuzione a carico dell'amministrazione ai sensi dell’articolo 2 della legge 476/1984 e s.m.?</t>
  </si>
  <si>
    <t>Indicare il numero delle unita rilevate in tabella 1 tra i "presenti al 31.12" che risultavano titolari di permessi per legge n. 104/92.</t>
  </si>
  <si>
    <t>Indicare il numero delle unita rilevate in tabella 1 tra i "presenti al 31.12" che risultavano titolari di permessi ai sensi dell'art. 42, c.5 D.lgs.151/2001.</t>
  </si>
  <si>
    <t>GGFF</t>
  </si>
  <si>
    <t>COMANDANTE GENERALE</t>
  </si>
  <si>
    <t>0D0219</t>
  </si>
  <si>
    <t>GENERALE CORPO DI ARMATA</t>
  </si>
  <si>
    <t>0D0554</t>
  </si>
  <si>
    <t>GENERALE DI DIVISIONE</t>
  </si>
  <si>
    <t>0D0221</t>
  </si>
  <si>
    <t>GENERALE DI BRIGATA</t>
  </si>
  <si>
    <t>017836</t>
  </si>
  <si>
    <t>MARESCIALLO AIUTANTE CON 8 ANNI NEL GRADO</t>
  </si>
  <si>
    <t>017837</t>
  </si>
  <si>
    <t>MARESCIALLO AIUTANTE</t>
  </si>
  <si>
    <t>017237</t>
  </si>
  <si>
    <t>MARESCIALLO CAPO CON 10 ANNI</t>
  </si>
  <si>
    <t>016MC0</t>
  </si>
  <si>
    <t>MARESCIALLO CAPO</t>
  </si>
  <si>
    <t>016224</t>
  </si>
  <si>
    <t>MARESCIALLO ORDINARIO</t>
  </si>
  <si>
    <t>015238</t>
  </si>
  <si>
    <t>MARESCIALLO</t>
  </si>
  <si>
    <t>014324</t>
  </si>
  <si>
    <t>BRIGADIERE CAPO</t>
  </si>
  <si>
    <t>015212</t>
  </si>
  <si>
    <t>BRIGADIERE</t>
  </si>
  <si>
    <t>014211</t>
  </si>
  <si>
    <t>VICE BRIGADIERE</t>
  </si>
  <si>
    <t>014230</t>
  </si>
  <si>
    <t>APPUNTATO SCELTO</t>
  </si>
  <si>
    <t>013231</t>
  </si>
  <si>
    <t>APPUNTATO</t>
  </si>
  <si>
    <t>013210</t>
  </si>
  <si>
    <t>FINANZIERE SCELTO</t>
  </si>
  <si>
    <t>013236</t>
  </si>
  <si>
    <t>FINANZIERE</t>
  </si>
  <si>
    <t>013234</t>
  </si>
  <si>
    <t>ASSEGNO FUNZIONALE</t>
  </si>
  <si>
    <t>IND. PENSIONABILE</t>
  </si>
  <si>
    <t>I513</t>
  </si>
  <si>
    <t>I514</t>
  </si>
  <si>
    <t>COMPENSI SERVIZI ESTERNI</t>
  </si>
  <si>
    <t>INDENNITA' DI ORDINE PUBBLICO E SICUREZZA PUBBLICA</t>
  </si>
  <si>
    <t>INDENNITA' NOTTURNA</t>
  </si>
  <si>
    <t>FESTIVITA' PARTICOLARI</t>
  </si>
  <si>
    <t>S219</t>
  </si>
  <si>
    <t>S305</t>
  </si>
  <si>
    <t>S308</t>
  </si>
  <si>
    <t>S625</t>
  </si>
  <si>
    <t>INDENNITA' ART.42, COMMA 5-TER, D.LGS. 151/2001</t>
  </si>
  <si>
    <t>COMPETENZE PERSONALE COMANDATO /DISTACCATO PRESSO L'AMM.NE</t>
  </si>
  <si>
    <t>I424</t>
  </si>
  <si>
    <t>S761</t>
  </si>
  <si>
    <t>TOTALE del personale da distribuire</t>
  </si>
  <si>
    <t>REFERENTE DA CONTATTARE</t>
  </si>
  <si>
    <t>Domande SI_1</t>
  </si>
  <si>
    <t>Unità annue
dichiarate in SI_1</t>
  </si>
  <si>
    <t>Totale presenti al
31-12 dichiarati in T1</t>
  </si>
  <si>
    <t>Controllo</t>
  </si>
  <si>
    <t>Assenze dichiarate</t>
  </si>
  <si>
    <t xml:space="preserve">Compresenza </t>
  </si>
  <si>
    <t>VOCI DI SPESA RILEVATE</t>
  </si>
  <si>
    <t>IMPORTO SICO</t>
  </si>
  <si>
    <t>IMPORTO BILANCIO (*)</t>
  </si>
  <si>
    <t>TABELLA 12</t>
  </si>
  <si>
    <t>A999</t>
  </si>
  <si>
    <t>TABELLA 13</t>
  </si>
  <si>
    <t>###</t>
  </si>
  <si>
    <t>ASSEGNI NUCLEO FAMILIARE</t>
  </si>
  <si>
    <t>GESTIONE MENSE</t>
  </si>
  <si>
    <t>CONTRATTI PER RESA SERVIZI /ADEMPIMENTI OBBLIGATORI PER LEGGE</t>
  </si>
  <si>
    <t xml:space="preserve">CONTRIBUTI A CARICO DELL'AMMINISTRAZIONE SU COMPETENZE FISSE ED ACCESSORIE </t>
  </si>
  <si>
    <t xml:space="preserve">IRAP </t>
  </si>
  <si>
    <t>SOMME RIMBORSATE ALLE AMMINISTRAZIONI PER SPESE DI PERSONALE (sommatoria dei diversi rimborsi presenti in tabella 14)</t>
  </si>
  <si>
    <t>P998</t>
  </si>
  <si>
    <t>TOTALE GENERALE</t>
  </si>
  <si>
    <t>RIMBORSI RICEVUTI  DALLE AMMINISTRAZIONI PER SPESE DI PERSONALE  (a riduzione) (sommatoria dei diversi rimborsi presenti in tabella 14)</t>
  </si>
  <si>
    <t>P999</t>
  </si>
  <si>
    <t>TOTALE GENERALE AL NETTO DEI RIMBORSI</t>
  </si>
  <si>
    <t>TRC</t>
  </si>
  <si>
    <t>NOTE: Elenco Istituzioni ed importi dei rimborsi effettuati (**)</t>
  </si>
  <si>
    <t>NOTE: Elenco Istituzioni ed importi dei rimborsi ricevuti (***)</t>
  </si>
  <si>
    <t>(**) campo riservato all'inserimento delle informazioni di dettaglio (nome Istituzione ed importo) riguardanti i rimborsi effettuati (P071, P074). Eventuali note su altre voci di spesa dovranno essere immesse nel campo "note e chiarimenti" della SI_1</t>
  </si>
  <si>
    <t>(***) campo riservato all'inserimento delle informazioni di dettaglio (nome Istituzione ed importo) riguardanti i rimborsi ricevuti (P090, P098, P099). Eventuali note su altre voci di spesa dovranno essere immesse nel campo "note e chiarimenti" della SI_1</t>
  </si>
  <si>
    <t>Numero di persone in aspettativa per riduzione quadri al 31.12</t>
  </si>
  <si>
    <t>SOMME CORRISPOSTE AD AGENZIA DI SOMMINISTRAZIONE (INTERINALI)</t>
  </si>
  <si>
    <t>ONERI PER I CONTRATTI DI SOMMINISTRAZIONE (INTERINALI)</t>
  </si>
  <si>
    <t xml:space="preserve">RETRIBUZIONI PERSONALE A TEMPO DETERMINATO </t>
  </si>
  <si>
    <t>QUOTE ANNUE DI ACCANTONAMENTO  TFR O ALTRA INDENNITA'  FINE SERVIZIO</t>
  </si>
  <si>
    <t>COMPENSI PER PERSONALE ADDETTO A LAVORI SOCIALMENTE UTILI</t>
  </si>
  <si>
    <t>C21</t>
  </si>
  <si>
    <t>Personale assunto con procedure Art. 35, c.3-Bis, DLGS 156/01</t>
  </si>
  <si>
    <t>A35</t>
  </si>
  <si>
    <t>CONTRIBUTI A CARICO DELL'AMM.NE PER FONDI PREV. COMPLEMENTARE</t>
  </si>
  <si>
    <t>P035</t>
  </si>
  <si>
    <t>Si</t>
  </si>
  <si>
    <t>No</t>
  </si>
  <si>
    <r>
      <rPr>
        <b/>
        <sz val="7"/>
        <rFont val="Helv"/>
        <family val="0"/>
      </rPr>
      <t>IRAP</t>
    </r>
    <r>
      <rPr>
        <sz val="7"/>
        <rFont val="Helv"/>
        <family val="0"/>
      </rPr>
      <t xml:space="preserve">
</t>
    </r>
    <r>
      <rPr>
        <b/>
        <sz val="7"/>
        <rFont val="Helv"/>
        <family val="0"/>
      </rPr>
      <t>Commerciale</t>
    </r>
  </si>
  <si>
    <t>Coerenza T1 con personale T3 OUT</t>
  </si>
  <si>
    <t>Coerenza distribuzione territoriale</t>
  </si>
  <si>
    <t>a&gt;=(e+f+g+h+i)</t>
  </si>
  <si>
    <t>l&gt;=(p+q+r+s+t)</t>
  </si>
  <si>
    <t>sono presenti unità in T1 o personale esterno in T3, ma non assenze in T11</t>
  </si>
  <si>
    <t>ATTENZIONE: Per gli Enti che non sono tenuti all’invio della Tabella 10, la Tavola va considerata con riferimento al diagnostico della colonna “Coerenza T1 con personale T3 OUT”</t>
  </si>
  <si>
    <t>Personale stabilizzato da LSU/LPU</t>
  </si>
  <si>
    <t>COMPENSI PER PERSONALE LSU/LPU</t>
  </si>
  <si>
    <t>NOTE E CHIARIMENTI ALLA RILEVAZIONE
(max 1500 caratteri)</t>
  </si>
  <si>
    <r>
      <t xml:space="preserve">COGNOME </t>
    </r>
    <r>
      <rPr>
        <b/>
        <sz val="12"/>
        <rFont val="Arial"/>
        <family val="2"/>
      </rPr>
      <t>*</t>
    </r>
  </si>
  <si>
    <r>
      <t xml:space="preserve">NOME </t>
    </r>
    <r>
      <rPr>
        <b/>
        <sz val="12"/>
        <rFont val="Arial"/>
        <family val="2"/>
      </rPr>
      <t>*</t>
    </r>
  </si>
  <si>
    <r>
      <t xml:space="preserve">E-Mail </t>
    </r>
    <r>
      <rPr>
        <b/>
        <sz val="12"/>
        <rFont val="Arial"/>
        <family val="2"/>
      </rPr>
      <t>*</t>
    </r>
  </si>
  <si>
    <r>
      <rPr>
        <sz val="8"/>
        <rFont val="Arial"/>
        <family val="2"/>
      </rPr>
      <t xml:space="preserve">TELEFONO </t>
    </r>
    <r>
      <rPr>
        <b/>
        <sz val="12"/>
        <rFont val="Arial"/>
        <family val="2"/>
      </rPr>
      <t>*</t>
    </r>
  </si>
  <si>
    <t>(sono evidenziate quelle valorizzate nella T1)</t>
  </si>
  <si>
    <t>(sono evidenziate le qualifiche valorizzate per l'anno)</t>
  </si>
  <si>
    <t xml:space="preserve">Indennita Ausiliaria </t>
  </si>
  <si>
    <t xml:space="preserve">Altre indennità e compensi accessori al personale richiamato in servizio SENZA assegni </t>
  </si>
  <si>
    <t xml:space="preserve">Trattamento pensionistico provvisiorio </t>
  </si>
  <si>
    <t xml:space="preserve">Totale
</t>
  </si>
  <si>
    <t>(a)</t>
  </si>
  <si>
    <t>(b)</t>
  </si>
  <si>
    <t>( c)</t>
  </si>
  <si>
    <t>(d = a+b+c)</t>
  </si>
  <si>
    <t>Voci di Spesa</t>
  </si>
  <si>
    <t>P053</t>
  </si>
  <si>
    <t>IRAP PERSONALE AUSILIARIA</t>
  </si>
  <si>
    <t>P063</t>
  </si>
  <si>
    <t>TAUS</t>
  </si>
  <si>
    <t>NOTE:</t>
  </si>
  <si>
    <t>CONTRIB. AMM.NE SU COMP. FISSE E ACCESS. PERS. AUSILIARIA</t>
  </si>
  <si>
    <t>Risoluz. rapporto di lavoro</t>
  </si>
  <si>
    <t>Somme
dichiarate in SI_1</t>
  </si>
  <si>
    <t>Indicare il totale delle somme trattenute ai dipendenti nell'anno di rilevazione per le assenze per malattia in applicazione dell'art. 71 del D.L. n. 112 del 25/06/2008 convertito in L. 133/2008.</t>
  </si>
  <si>
    <t>I418</t>
  </si>
  <si>
    <t>ASSEGNO AD PERSONAM</t>
  </si>
  <si>
    <t xml:space="preserve"> Incongruenza 1</t>
  </si>
  <si>
    <t>Tavola di compresenza tra valori di organico di personale con rapporto di lavoro flessibile di Scheda Informativa 1 e relativa spesa di Tabella 14</t>
  </si>
  <si>
    <t>Tipologia lavoro flessibile (SI_1)</t>
  </si>
  <si>
    <t xml:space="preserve"> Incongruenza 11</t>
  </si>
  <si>
    <t>Tavola di compresenza tra valori di organico di personale con rapporto di lavoro flessibile di Tabella 2 e relativa spesa di Tabella 14</t>
  </si>
  <si>
    <t>Tipologia lavoro flessibile (Tab 2)</t>
  </si>
  <si>
    <t>Unità annue 
(Tab 2)</t>
  </si>
  <si>
    <t>ok</t>
  </si>
  <si>
    <t>Tavola di coerenza tra valori dichiarati in SI_1 come appartenenti a categorie protette, titolari di permessi per legge n. 104/92, titolari di permessi ai sensi dell'art. 42, comma 5 d.lgs. 151/2001, con il personale indicato in  Tab. 1</t>
  </si>
  <si>
    <t xml:space="preserve"> Incongruenza 12</t>
  </si>
  <si>
    <t xml:space="preserve">Tavola di compresenza tra valori dichiarati nella SI_1 come titolari di permessi per legge n. 104/92 e titolari di permessi ai sensi dell'art. 42, comma 5 d.lgs. 151/2001, con le giornate di assenza indicate in Tab. 11 </t>
  </si>
  <si>
    <t xml:space="preserve"> Incongruenza 13</t>
  </si>
  <si>
    <t>Tavola di compresenza tra le somme trattenute per malattia indicate nella SI_1 e i giorni di assenza per malattia retribuita indicati nella Tab. 11</t>
  </si>
  <si>
    <t>Tavola di congruenza tra i giorni di assenza indicati nella Tabella 11 e i valori di organico inseriti nelle Tabelle 1, 3, 4, 5 (incongruenza 7)</t>
  </si>
  <si>
    <t xml:space="preserve">Tavola di congruenza tra i giorni totali pro-capite di assenza (escluse assenze per formazione e quelle non retribuite) calcolati dai valori indicati nella Tabella 11, con il numero MAX dei gg lavorativi annui
</t>
  </si>
  <si>
    <t>Totale della Tabella T11 esclusa formazione e altre ass. non retribuite</t>
  </si>
  <si>
    <t>Mensilità/12</t>
  </si>
  <si>
    <t>Incongruenza 14</t>
  </si>
  <si>
    <t>T12 non compilata o assenze comunicate &gt; gg lavorabili (</t>
  </si>
  <si>
    <t>IN11</t>
  </si>
  <si>
    <t>IN12</t>
  </si>
  <si>
    <t>IN14</t>
  </si>
  <si>
    <t>PERSONALE IN ASPETTATIVA</t>
  </si>
  <si>
    <t>R.I.A.</t>
  </si>
  <si>
    <t>PROGRESSIONE PER CLASSI E SCATTI/FASCE RETRIBUTIVE</t>
  </si>
  <si>
    <t>A031</t>
  </si>
  <si>
    <t>A032</t>
  </si>
  <si>
    <t>I517</t>
  </si>
  <si>
    <t>IND. PROVENIENTI DA PROVVEDIMENTI SPECIFICI</t>
  </si>
  <si>
    <t xml:space="preserve">STIPENDIO 
più I.I.S </t>
  </si>
  <si>
    <t>Personale in aspettativa (OUT)
(Tab 3)</t>
  </si>
  <si>
    <t>013968</t>
  </si>
  <si>
    <t>013967</t>
  </si>
  <si>
    <t>015966</t>
  </si>
  <si>
    <t>015965</t>
  </si>
  <si>
    <t>017964</t>
  </si>
  <si>
    <t>BRIGADIERE CAPO QUALIFICA SPECIALE</t>
  </si>
  <si>
    <t>APPUNTATO SCELTO CON 5 ANNI NEL GRADO</t>
  </si>
  <si>
    <t>APPUNTATO SCELTO QUALIFICA SPECIALE</t>
  </si>
  <si>
    <t>BRIGADIERE CAPO CON 4 ANNI NEL GRADO</t>
  </si>
  <si>
    <t>Personale assunto con procedure art. 20 D.Lgs.75/2017</t>
  </si>
  <si>
    <t>A41</t>
  </si>
  <si>
    <t>Indicare il numero di unità di personale dichiarato inidoneo al servizio</t>
  </si>
  <si>
    <t>TENENTE COLONNELLO + 18 ANNI</t>
  </si>
  <si>
    <t>0D0935</t>
  </si>
  <si>
    <t>MAGGIORE CON 3 ANNI NEL GRADO</t>
  </si>
  <si>
    <t>0D0936</t>
  </si>
  <si>
    <t>MAGGIORE</t>
  </si>
  <si>
    <t>CAPITANO + 10 ANNI</t>
  </si>
  <si>
    <t>018937</t>
  </si>
  <si>
    <t>TENENTE</t>
  </si>
  <si>
    <t>SOTTOTENENTE</t>
  </si>
  <si>
    <t>LUOGOTENENTE CARICHE SPECIALI</t>
  </si>
  <si>
    <t>LUOGOTENENTE</t>
  </si>
  <si>
    <t>peppino</t>
  </si>
  <si>
    <t xml:space="preserve">Numero
Inc.
</t>
  </si>
  <si>
    <r>
      <rPr>
        <b/>
        <sz val="8"/>
        <color indexed="10"/>
        <rFont val="Arial"/>
        <family val="2"/>
      </rPr>
      <t xml:space="preserve">Incongruenza
17
</t>
    </r>
    <r>
      <rPr>
        <b/>
        <sz val="8"/>
        <rFont val="Arial"/>
        <family val="2"/>
      </rPr>
      <t xml:space="preserve">
Controllare RIA e Progressione per scatti</t>
    </r>
  </si>
  <si>
    <t>RIA</t>
  </si>
  <si>
    <t>Progressioni</t>
  </si>
  <si>
    <t>no</t>
  </si>
  <si>
    <t>si</t>
  </si>
  <si>
    <t>IN 17</t>
  </si>
  <si>
    <t>Vincitori altro concorso pubblico</t>
  </si>
  <si>
    <t>C27</t>
  </si>
  <si>
    <t>CONGEDI PARENTALI 
COVID-19</t>
  </si>
  <si>
    <t>PR7</t>
  </si>
  <si>
    <t xml:space="preserve">Indicare il numero di dioendenti posti in esenzione dal servizio per emergenza COVID-19 </t>
  </si>
  <si>
    <t>numero giorni</t>
  </si>
  <si>
    <t xml:space="preserve">Indicare il numero dei giorni concessi ai dipendenti posti in esenzione dal servizio per emergenza COVID-19 </t>
  </si>
  <si>
    <t>Dimissioni con diritto a pensione</t>
  </si>
  <si>
    <t>SEGNALAZIONE - Nuovo controllo</t>
  </si>
  <si>
    <t>INDENNITA' OPERATIVE SUPPLEMENTARI</t>
  </si>
  <si>
    <t>INDENNITÀ QUALIFICHE PROFESSIONALI CYBER</t>
  </si>
  <si>
    <t>INDENNITA' ATTIVITA' ISPETTIVA TRIBUTARIA</t>
  </si>
  <si>
    <t>I836</t>
  </si>
  <si>
    <t>I841</t>
  </si>
  <si>
    <t>I846</t>
  </si>
  <si>
    <t>COMPENSO FORFETTARIO DI IMPIEGO</t>
  </si>
  <si>
    <t>S635</t>
  </si>
  <si>
    <t>s635</t>
  </si>
  <si>
    <t>SI_1!G82</t>
  </si>
  <si>
    <t>t11'!E46+'t11'!F46</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</si>
</sst>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L.&quot;\ #,##0;[Red]\-&quot;L.&quot;\ #,##0"/>
    <numFmt numFmtId="179" formatCode="General_)"/>
    <numFmt numFmtId="180" formatCode="00000"/>
    <numFmt numFmtId="181" formatCode="#,##0.000"/>
    <numFmt numFmtId="182" formatCode="#,##0.0"/>
    <numFmt numFmtId="183" formatCode="&quot;Sì&quot;;&quot;Sì&quot;;&quot;No&quot;"/>
    <numFmt numFmtId="184" formatCode="&quot;Vero&quot;;&quot;Vero&quot;;&quot;Falso&quot;"/>
    <numFmt numFmtId="185" formatCode="&quot;Attivo&quot;;&quot;Attivo&quot;;&quot;Disattivo&quot;"/>
    <numFmt numFmtId="186" formatCode="[$€-2]\ #.##000_);[Red]\([$€-2]\ #.##000\)"/>
    <numFmt numFmtId="187" formatCode="0.0%"/>
    <numFmt numFmtId="188" formatCode="#,##0.0;[Red]\-#,##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0.0000000000"/>
    <numFmt numFmtId="197" formatCode="&quot;L.&quot;\ #,##0;\-&quot;L.&quot;\ #,##0"/>
    <numFmt numFmtId="198" formatCode="&quot;L.&quot;\ #,##0.00;\-&quot;L.&quot;\ #,##0.00"/>
    <numFmt numFmtId="199" formatCode="&quot;L.&quot;\ #,##0.00;[Red]\-&quot;L.&quot;\ #,##0.00"/>
    <numFmt numFmtId="200" formatCode="_-&quot;L.&quot;\ * #,##0_-;\-&quot;L.&quot;\ * #,##0_-;_-&quot;L.&quot;\ * &quot;-&quot;_-;_-@_-"/>
    <numFmt numFmtId="201" formatCode="_-&quot;L.&quot;\ * #,##0.00_-;\-&quot;L.&quot;\ * #,##0.00_-;_-&quot;L.&quot;\ * &quot;-&quot;??_-;_-@_-"/>
    <numFmt numFmtId="202" formatCode="d\ mmmm\ yyyy"/>
    <numFmt numFmtId="203" formatCode="[$€]\ #,##0;[Red]\-[$€]\ #,##0"/>
    <numFmt numFmtId="204" formatCode=";;;"/>
    <numFmt numFmtId="205" formatCode="0.0"/>
    <numFmt numFmtId="206" formatCode="#,###"/>
    <numFmt numFmtId="207" formatCode="#,###;[Red]\-#,###"/>
    <numFmt numFmtId="208" formatCode="[$-410]dddd\ d\ mmmm\ yyyy"/>
    <numFmt numFmtId="209" formatCode="h\.mm\.ss"/>
    <numFmt numFmtId="210" formatCode="_-* #,##0.0_-;\-* #,##0.0_-;_-* &quot;-&quot;??_-;_-@_-"/>
    <numFmt numFmtId="211" formatCode="_-* #,##0_-;\-* #,##0_-;_-* &quot;-&quot;??_-;_-@_-"/>
    <numFmt numFmtId="212" formatCode="#,##0;\-#,##0;&quot; &quot;"/>
    <numFmt numFmtId="213" formatCode="#,##0.00;\-#,##0.00;&quot; &quot;"/>
    <numFmt numFmtId="214" formatCode="#,###.00;\-#,###.00;;"/>
    <numFmt numFmtId="215" formatCode="#,##0.000;[Red]\-#,##0.000"/>
    <numFmt numFmtId="216" formatCode="&quot;Attivo&quot;;&quot;Attivo&quot;;&quot;Inattivo&quot;"/>
  </numFmts>
  <fonts count="119">
    <font>
      <sz val="8"/>
      <name val="Helv"/>
      <family val="0"/>
    </font>
    <font>
      <b/>
      <sz val="10"/>
      <name val="MS Sans Serif"/>
      <family val="0"/>
    </font>
    <font>
      <i/>
      <sz val="10"/>
      <name val="MS Sans Serif"/>
      <family val="0"/>
    </font>
    <font>
      <b/>
      <i/>
      <sz val="10"/>
      <name val="MS Sans Serif"/>
      <family val="0"/>
    </font>
    <font>
      <sz val="10"/>
      <name val="MS Sans Serif"/>
      <family val="2"/>
    </font>
    <font>
      <b/>
      <sz val="12"/>
      <name val="Arial"/>
      <family val="2"/>
    </font>
    <font>
      <sz val="8"/>
      <name val="Arial"/>
      <family val="2"/>
    </font>
    <font>
      <sz val="9"/>
      <name val="Arial"/>
      <family val="2"/>
    </font>
    <font>
      <b/>
      <sz val="10"/>
      <name val="Arial"/>
      <family val="2"/>
    </font>
    <font>
      <b/>
      <sz val="8"/>
      <name val="Arial"/>
      <family val="2"/>
    </font>
    <font>
      <b/>
      <sz val="18"/>
      <name val="Times New Roman"/>
      <family val="1"/>
    </font>
    <font>
      <u val="single"/>
      <sz val="6.4"/>
      <color indexed="12"/>
      <name val="Helv"/>
      <family val="0"/>
    </font>
    <font>
      <u val="single"/>
      <sz val="6.4"/>
      <color indexed="36"/>
      <name val="Helv"/>
      <family val="0"/>
    </font>
    <font>
      <sz val="11"/>
      <name val="Arial"/>
      <family val="2"/>
    </font>
    <font>
      <b/>
      <i/>
      <sz val="8"/>
      <name val="Arial"/>
      <family val="2"/>
    </font>
    <font>
      <i/>
      <sz val="8"/>
      <name val="Arial"/>
      <family val="2"/>
    </font>
    <font>
      <sz val="10"/>
      <name val="Arial"/>
      <family val="2"/>
    </font>
    <font>
      <b/>
      <sz val="6"/>
      <name val="Arial"/>
      <family val="2"/>
    </font>
    <font>
      <sz val="7"/>
      <name val="MS Serif"/>
      <family val="1"/>
    </font>
    <font>
      <sz val="6"/>
      <name val="MS Serif"/>
      <family val="1"/>
    </font>
    <font>
      <b/>
      <sz val="7"/>
      <name val="Arial"/>
      <family val="2"/>
    </font>
    <font>
      <b/>
      <sz val="11"/>
      <name val="Arial"/>
      <family val="2"/>
    </font>
    <font>
      <sz val="7"/>
      <name val="Arial"/>
      <family val="2"/>
    </font>
    <font>
      <sz val="12"/>
      <name val="Arial"/>
      <family val="2"/>
    </font>
    <font>
      <b/>
      <sz val="9"/>
      <name val="Arial"/>
      <family val="2"/>
    </font>
    <font>
      <b/>
      <sz val="8"/>
      <name val="Helv"/>
      <family val="0"/>
    </font>
    <font>
      <b/>
      <sz val="6"/>
      <name val="MS Serif"/>
      <family val="1"/>
    </font>
    <font>
      <i/>
      <sz val="9"/>
      <name val="Arial"/>
      <family val="2"/>
    </font>
    <font>
      <sz val="8"/>
      <color indexed="10"/>
      <name val="Arial"/>
      <family val="2"/>
    </font>
    <font>
      <i/>
      <sz val="8"/>
      <name val="Helv"/>
      <family val="0"/>
    </font>
    <font>
      <b/>
      <i/>
      <sz val="12"/>
      <name val="Helv"/>
      <family val="0"/>
    </font>
    <font>
      <b/>
      <i/>
      <sz val="11"/>
      <name val="Arial"/>
      <family val="2"/>
    </font>
    <font>
      <sz val="10"/>
      <name val="Courier"/>
      <family val="3"/>
    </font>
    <font>
      <sz val="15"/>
      <name val="Times New Roman"/>
      <family val="1"/>
    </font>
    <font>
      <sz val="15"/>
      <name val="Arial"/>
      <family val="2"/>
    </font>
    <font>
      <b/>
      <sz val="15"/>
      <name val="Arial"/>
      <family val="2"/>
    </font>
    <font>
      <sz val="14"/>
      <name val="Arial"/>
      <family val="2"/>
    </font>
    <font>
      <sz val="8"/>
      <name val="Times New Roman"/>
      <family val="1"/>
    </font>
    <font>
      <sz val="7.5"/>
      <name val="Arial"/>
      <family val="2"/>
    </font>
    <font>
      <sz val="8"/>
      <name val="Courier"/>
      <family val="3"/>
    </font>
    <font>
      <sz val="10"/>
      <color indexed="10"/>
      <name val="Arial"/>
      <family val="2"/>
    </font>
    <font>
      <b/>
      <sz val="10"/>
      <name val="Times New Roman"/>
      <family val="1"/>
    </font>
    <font>
      <sz val="12"/>
      <name val="Courier"/>
      <family val="3"/>
    </font>
    <font>
      <b/>
      <sz val="8"/>
      <color indexed="9"/>
      <name val="Helv"/>
      <family val="0"/>
    </font>
    <font>
      <sz val="8"/>
      <color indexed="9"/>
      <name val="Helv"/>
      <family val="0"/>
    </font>
    <font>
      <sz val="8.5"/>
      <name val="MS Serif"/>
      <family val="1"/>
    </font>
    <font>
      <b/>
      <sz val="12"/>
      <color indexed="10"/>
      <name val="Arial"/>
      <family val="2"/>
    </font>
    <font>
      <sz val="12"/>
      <name val="Times New Roman"/>
      <family val="1"/>
    </font>
    <font>
      <b/>
      <sz val="9"/>
      <color indexed="10"/>
      <name val="Courier"/>
      <family val="3"/>
    </font>
    <font>
      <b/>
      <i/>
      <sz val="9"/>
      <color indexed="48"/>
      <name val="Courier"/>
      <family val="3"/>
    </font>
    <font>
      <u val="single"/>
      <sz val="6.4"/>
      <color indexed="12"/>
      <name val="Arial"/>
      <family val="2"/>
    </font>
    <font>
      <sz val="10"/>
      <color indexed="10"/>
      <name val="Courier"/>
      <family val="3"/>
    </font>
    <font>
      <sz val="8"/>
      <color indexed="8"/>
      <name val="Trebuchet MS"/>
      <family val="2"/>
    </font>
    <font>
      <sz val="8"/>
      <color indexed="9"/>
      <name val="Trebuchet MS"/>
      <family val="2"/>
    </font>
    <font>
      <b/>
      <sz val="8"/>
      <color indexed="52"/>
      <name val="Trebuchet MS"/>
      <family val="2"/>
    </font>
    <font>
      <sz val="8"/>
      <color indexed="52"/>
      <name val="Trebuchet MS"/>
      <family val="2"/>
    </font>
    <font>
      <b/>
      <sz val="8"/>
      <color indexed="9"/>
      <name val="Trebuchet MS"/>
      <family val="2"/>
    </font>
    <font>
      <sz val="8"/>
      <color indexed="62"/>
      <name val="Trebuchet MS"/>
      <family val="2"/>
    </font>
    <font>
      <sz val="8"/>
      <color indexed="60"/>
      <name val="Trebuchet MS"/>
      <family val="2"/>
    </font>
    <font>
      <b/>
      <sz val="8"/>
      <color indexed="63"/>
      <name val="Trebuchet MS"/>
      <family val="2"/>
    </font>
    <font>
      <sz val="8"/>
      <color indexed="10"/>
      <name val="Trebuchet MS"/>
      <family val="2"/>
    </font>
    <font>
      <i/>
      <sz val="8"/>
      <color indexed="23"/>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b/>
      <sz val="8"/>
      <color indexed="8"/>
      <name val="Trebuchet MS"/>
      <family val="2"/>
    </font>
    <font>
      <sz val="8"/>
      <color indexed="20"/>
      <name val="Trebuchet MS"/>
      <family val="2"/>
    </font>
    <font>
      <sz val="8"/>
      <color indexed="17"/>
      <name val="Trebuchet MS"/>
      <family val="2"/>
    </font>
    <font>
      <sz val="11"/>
      <color indexed="10"/>
      <name val="Arial"/>
      <family val="2"/>
    </font>
    <font>
      <b/>
      <sz val="10"/>
      <color indexed="8"/>
      <name val="Arial"/>
      <family val="2"/>
    </font>
    <font>
      <sz val="7"/>
      <name val="Small Fonts"/>
      <family val="2"/>
    </font>
    <font>
      <sz val="7"/>
      <color indexed="30"/>
      <name val="Arial"/>
      <family val="2"/>
    </font>
    <font>
      <sz val="8"/>
      <color indexed="30"/>
      <name val="Arial"/>
      <family val="2"/>
    </font>
    <font>
      <b/>
      <sz val="11"/>
      <color indexed="8"/>
      <name val="Arial"/>
      <family val="2"/>
    </font>
    <font>
      <b/>
      <sz val="6"/>
      <color indexed="8"/>
      <name val="Arial"/>
      <family val="2"/>
    </font>
    <font>
      <b/>
      <sz val="10"/>
      <color indexed="10"/>
      <name val="Arial"/>
      <family val="2"/>
    </font>
    <font>
      <b/>
      <sz val="9"/>
      <color indexed="48"/>
      <name val="Courier"/>
      <family val="3"/>
    </font>
    <font>
      <u val="single"/>
      <sz val="8"/>
      <name val="Helv"/>
      <family val="0"/>
    </font>
    <font>
      <u val="single"/>
      <sz val="10"/>
      <color indexed="12"/>
      <name val="Arial"/>
      <family val="2"/>
    </font>
    <font>
      <sz val="7"/>
      <name val="Helv"/>
      <family val="0"/>
    </font>
    <font>
      <b/>
      <sz val="7"/>
      <name val="Helv"/>
      <family val="0"/>
    </font>
    <font>
      <b/>
      <sz val="14"/>
      <name val="Arial"/>
      <family val="2"/>
    </font>
    <font>
      <b/>
      <sz val="6"/>
      <name val="Helv"/>
      <family val="0"/>
    </font>
    <font>
      <b/>
      <sz val="8"/>
      <color indexed="10"/>
      <name val="Arial"/>
      <family val="2"/>
    </font>
    <font>
      <sz val="12"/>
      <color indexed="8"/>
      <name val="Times New Roman"/>
      <family val="2"/>
    </font>
    <font>
      <sz val="11"/>
      <color indexed="8"/>
      <name val="Calibri"/>
      <family val="2"/>
    </font>
    <font>
      <b/>
      <sz val="8"/>
      <color indexed="10"/>
      <name val="Helv"/>
      <family val="0"/>
    </font>
    <font>
      <b/>
      <sz val="12"/>
      <color indexed="9"/>
      <name val="Arial"/>
      <family val="2"/>
    </font>
    <font>
      <sz val="10"/>
      <color indexed="9"/>
      <name val="Courier"/>
      <family val="3"/>
    </font>
    <font>
      <sz val="10"/>
      <color indexed="9"/>
      <name val="Arial"/>
      <family val="2"/>
    </font>
    <font>
      <b/>
      <sz val="9"/>
      <color indexed="10"/>
      <name val="Arial"/>
      <family val="2"/>
    </font>
    <font>
      <b/>
      <sz val="10"/>
      <color indexed="10"/>
      <name val="Helv"/>
      <family val="0"/>
    </font>
    <font>
      <b/>
      <sz val="18"/>
      <color indexed="10"/>
      <name val="Times New Roman"/>
      <family val="1"/>
    </font>
    <font>
      <sz val="8"/>
      <color indexed="10"/>
      <name val="Helv"/>
      <family val="0"/>
    </font>
    <font>
      <sz val="8"/>
      <name val="Segoe UI"/>
      <family val="2"/>
    </font>
    <font>
      <sz val="2.25"/>
      <color indexed="8"/>
      <name val="Arial"/>
      <family val="0"/>
    </font>
    <font>
      <b/>
      <sz val="8"/>
      <color indexed="8"/>
      <name val="Arial"/>
      <family val="0"/>
    </font>
    <font>
      <sz val="2.75"/>
      <color indexed="8"/>
      <name val="Arial"/>
      <family val="0"/>
    </font>
    <font>
      <b/>
      <sz val="18"/>
      <color indexed="8"/>
      <name val="Arial"/>
      <family val="0"/>
    </font>
    <font>
      <b/>
      <sz val="12"/>
      <color indexed="8"/>
      <name val="Arial"/>
      <family val="0"/>
    </font>
    <font>
      <sz val="12"/>
      <color indexed="8"/>
      <name val="Arial"/>
      <family val="0"/>
    </font>
    <font>
      <sz val="10"/>
      <color indexed="8"/>
      <name val="Arial"/>
      <family val="0"/>
    </font>
    <font>
      <sz val="8"/>
      <color indexed="8"/>
      <name val="Arial"/>
      <family val="0"/>
    </font>
    <font>
      <sz val="9"/>
      <color indexed="8"/>
      <name val="Arial"/>
      <family val="0"/>
    </font>
    <font>
      <b/>
      <sz val="9"/>
      <color indexed="8"/>
      <name val="Arial"/>
      <family val="0"/>
    </font>
    <font>
      <sz val="12"/>
      <color theme="1"/>
      <name val="Times New Roman"/>
      <family val="2"/>
    </font>
    <font>
      <sz val="11"/>
      <color theme="1"/>
      <name val="Calibri"/>
      <family val="2"/>
    </font>
    <font>
      <b/>
      <sz val="8"/>
      <color rgb="FFFF0000"/>
      <name val="Helv"/>
      <family val="0"/>
    </font>
    <font>
      <b/>
      <sz val="12"/>
      <color theme="0"/>
      <name val="Arial"/>
      <family val="2"/>
    </font>
    <font>
      <sz val="8"/>
      <color rgb="FFFF0000"/>
      <name val="Arial"/>
      <family val="2"/>
    </font>
    <font>
      <b/>
      <sz val="10"/>
      <color rgb="FFFF0000"/>
      <name val="Arial"/>
      <family val="2"/>
    </font>
    <font>
      <sz val="10"/>
      <color theme="0"/>
      <name val="Courier"/>
      <family val="3"/>
    </font>
    <font>
      <sz val="8"/>
      <color theme="0"/>
      <name val="Helv"/>
      <family val="0"/>
    </font>
    <font>
      <sz val="10"/>
      <color theme="0"/>
      <name val="Arial"/>
      <family val="2"/>
    </font>
    <font>
      <b/>
      <sz val="9"/>
      <color rgb="FFFF0000"/>
      <name val="Arial"/>
      <family val="2"/>
    </font>
    <font>
      <b/>
      <sz val="10"/>
      <color rgb="FFFF0000"/>
      <name val="Helv"/>
      <family val="0"/>
    </font>
    <font>
      <b/>
      <sz val="18"/>
      <color rgb="FFFF0000"/>
      <name val="Times New Roman"/>
      <family val="1"/>
    </font>
    <font>
      <sz val="8"/>
      <color rgb="FFFF0000"/>
      <name val="Helv"/>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theme="0" tint="-0.04997999966144562"/>
        <bgColor indexed="64"/>
      </patternFill>
    </fill>
    <fill>
      <patternFill patternType="solid">
        <fgColor theme="0"/>
        <bgColor indexed="64"/>
      </patternFill>
    </fill>
  </fills>
  <borders count="16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style="double"/>
      <top>
        <color indexed="63"/>
      </top>
      <bottom style="medium"/>
    </border>
    <border>
      <left>
        <color indexed="63"/>
      </left>
      <right>
        <color indexed="63"/>
      </right>
      <top style="medium"/>
      <bottom style="double"/>
    </border>
    <border>
      <left style="medium"/>
      <right>
        <color indexed="63"/>
      </right>
      <top>
        <color indexed="63"/>
      </top>
      <bottom style="medium"/>
    </border>
    <border>
      <left style="double"/>
      <right>
        <color indexed="63"/>
      </right>
      <top style="double"/>
      <bottom style="thin"/>
    </border>
    <border>
      <left>
        <color indexed="63"/>
      </left>
      <right style="double"/>
      <top style="double"/>
      <bottom style="thin"/>
    </border>
    <border>
      <left style="medium"/>
      <right style="thin"/>
      <top>
        <color indexed="63"/>
      </top>
      <bottom style="thin"/>
    </border>
    <border>
      <left style="medium"/>
      <right style="thin"/>
      <top style="double"/>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style="double"/>
      <bottom style="medium"/>
    </border>
    <border>
      <left style="double"/>
      <right style="double"/>
      <top style="medium"/>
      <bottom>
        <color indexed="63"/>
      </bottom>
    </border>
    <border>
      <left>
        <color indexed="63"/>
      </left>
      <right style="double"/>
      <top style="medium"/>
      <bottom>
        <color indexed="63"/>
      </bottom>
    </border>
    <border>
      <left style="thin"/>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ouble"/>
      <bottom style="medium"/>
    </border>
    <border>
      <left>
        <color indexed="63"/>
      </left>
      <right style="medium"/>
      <top style="medium"/>
      <bottom style="thin"/>
    </border>
    <border>
      <left style="medium"/>
      <right>
        <color indexed="63"/>
      </right>
      <top>
        <color indexed="63"/>
      </top>
      <bottom style="double"/>
    </border>
    <border>
      <left style="thin"/>
      <right>
        <color indexed="63"/>
      </right>
      <top>
        <color indexed="63"/>
      </top>
      <bottom style="double"/>
    </border>
    <border>
      <left style="double"/>
      <right>
        <color indexed="63"/>
      </right>
      <top>
        <color indexed="63"/>
      </top>
      <bottom style="double"/>
    </border>
    <border>
      <left>
        <color indexed="63"/>
      </left>
      <right style="double"/>
      <top>
        <color indexed="63"/>
      </top>
      <bottom style="double"/>
    </border>
    <border>
      <left>
        <color indexed="63"/>
      </left>
      <right style="medium"/>
      <top>
        <color indexed="63"/>
      </top>
      <bottom style="double"/>
    </border>
    <border>
      <left style="double"/>
      <right>
        <color indexed="63"/>
      </right>
      <top style="double"/>
      <bottom>
        <color indexed="63"/>
      </bottom>
    </border>
    <border>
      <left style="thin"/>
      <right style="thin"/>
      <top style="thin"/>
      <bottom style="thin"/>
    </border>
    <border>
      <left>
        <color indexed="63"/>
      </left>
      <right style="medium"/>
      <top style="medium"/>
      <bottom style="double"/>
    </border>
    <border>
      <left style="medium"/>
      <right>
        <color indexed="63"/>
      </right>
      <top style="medium"/>
      <bottom style="double"/>
    </border>
    <border>
      <left style="medium"/>
      <right>
        <color indexed="63"/>
      </right>
      <top>
        <color indexed="63"/>
      </top>
      <bottom style="thin"/>
    </border>
    <border>
      <left style="medium"/>
      <right>
        <color indexed="63"/>
      </right>
      <top style="thin"/>
      <bottom style="thin"/>
    </border>
    <border>
      <left>
        <color indexed="63"/>
      </left>
      <right style="medium"/>
      <top>
        <color indexed="63"/>
      </top>
      <bottom>
        <color indexed="63"/>
      </bottom>
    </border>
    <border>
      <left>
        <color indexed="63"/>
      </left>
      <right style="medium"/>
      <top style="double"/>
      <bottom>
        <color indexed="63"/>
      </bottom>
    </border>
    <border>
      <left style="medium"/>
      <right>
        <color indexed="63"/>
      </right>
      <top style="medium"/>
      <bottom style="thin"/>
    </border>
    <border>
      <left style="medium"/>
      <right>
        <color indexed="63"/>
      </right>
      <top style="double"/>
      <bottom>
        <color indexed="63"/>
      </bottom>
    </border>
    <border>
      <left style="thin"/>
      <right style="double"/>
      <top>
        <color indexed="63"/>
      </top>
      <bottom style="thin"/>
    </border>
    <border>
      <left style="medium"/>
      <right style="thin"/>
      <top style="thin"/>
      <bottom style="thin"/>
    </border>
    <border>
      <left>
        <color indexed="63"/>
      </left>
      <right style="double"/>
      <top style="double"/>
      <bottom style="medium"/>
    </border>
    <border>
      <left style="thin"/>
      <right style="thin"/>
      <top>
        <color indexed="63"/>
      </top>
      <bottom style="thin"/>
    </border>
    <border>
      <left style="thin"/>
      <right style="thin"/>
      <top style="thin"/>
      <bottom style="medium"/>
    </border>
    <border>
      <left style="medium"/>
      <right style="thin"/>
      <top style="double"/>
      <bottom style="medium"/>
    </border>
    <border>
      <left>
        <color indexed="63"/>
      </left>
      <right>
        <color indexed="63"/>
      </right>
      <top style="double"/>
      <bottom>
        <color indexed="63"/>
      </bottom>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medium"/>
      <right style="thin"/>
      <top style="thin"/>
      <bottom style="medium"/>
    </border>
    <border>
      <left style="medium"/>
      <right style="medium"/>
      <top style="thin"/>
      <bottom style="thin"/>
    </border>
    <border>
      <left style="thin"/>
      <right>
        <color indexed="63"/>
      </right>
      <top style="thin"/>
      <bottom style="thin"/>
    </border>
    <border>
      <left style="thin"/>
      <right>
        <color indexed="63"/>
      </right>
      <top style="thin"/>
      <bottom style="medium"/>
    </border>
    <border>
      <left style="double"/>
      <right>
        <color indexed="63"/>
      </right>
      <top>
        <color indexed="63"/>
      </top>
      <bottom style="thin"/>
    </border>
    <border>
      <left style="double"/>
      <right style="medium"/>
      <top>
        <color indexed="63"/>
      </top>
      <bottom style="thin"/>
    </border>
    <border>
      <left style="double"/>
      <right style="thin"/>
      <top>
        <color indexed="63"/>
      </top>
      <bottom style="thin"/>
    </border>
    <border>
      <left style="double"/>
      <right style="double"/>
      <top>
        <color indexed="63"/>
      </top>
      <bottom style="thin"/>
    </border>
    <border>
      <left style="double"/>
      <right style="double"/>
      <top style="thin"/>
      <bottom style="thin"/>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color indexed="63"/>
      </left>
      <right style="medium"/>
      <top style="medium"/>
      <bottom>
        <color indexed="63"/>
      </bottom>
    </border>
    <border>
      <left style="thin"/>
      <right style="double"/>
      <top style="thin"/>
      <bottom style="thin"/>
    </border>
    <border>
      <left>
        <color indexed="63"/>
      </left>
      <right>
        <color indexed="63"/>
      </right>
      <top>
        <color indexed="63"/>
      </top>
      <bottom style="thin"/>
    </border>
    <border>
      <left style="thin"/>
      <right style="double"/>
      <top style="double"/>
      <bottom style="thin"/>
    </border>
    <border>
      <left>
        <color indexed="63"/>
      </left>
      <right style="thin"/>
      <top>
        <color indexed="63"/>
      </top>
      <bottom style="thin"/>
    </border>
    <border>
      <left style="double"/>
      <right style="thin"/>
      <top style="thin"/>
      <bottom>
        <color indexed="63"/>
      </bottom>
    </border>
    <border>
      <left style="double"/>
      <right style="thin"/>
      <top style="thin"/>
      <bottom style="thin"/>
    </border>
    <border>
      <left>
        <color indexed="63"/>
      </left>
      <right style="double"/>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style="thin"/>
      <top style="thin"/>
      <bottom style="double"/>
    </border>
    <border>
      <left style="thin"/>
      <right style="thin"/>
      <top style="thin"/>
      <bottom style="double"/>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color indexed="63"/>
      </top>
      <bottom style="double"/>
    </border>
    <border>
      <left style="double"/>
      <right style="thin"/>
      <top style="double"/>
      <bottom style="thin"/>
    </border>
    <border>
      <left style="medium"/>
      <right style="thin"/>
      <top>
        <color indexed="63"/>
      </top>
      <bottom>
        <color indexed="63"/>
      </bottom>
    </border>
    <border>
      <left style="thin"/>
      <right style="medium"/>
      <top style="double"/>
      <bottom style="thin"/>
    </border>
    <border>
      <left style="thin"/>
      <right style="medium"/>
      <top>
        <color indexed="63"/>
      </top>
      <bottom style="thin"/>
    </border>
    <border>
      <left style="double"/>
      <right style="thin"/>
      <top>
        <color indexed="63"/>
      </top>
      <bottom style="double"/>
    </border>
    <border>
      <left style="double"/>
      <right style="medium"/>
      <top>
        <color indexed="63"/>
      </top>
      <bottom style="double"/>
    </border>
    <border>
      <left style="thin"/>
      <right style="thin"/>
      <top style="medium"/>
      <bottom style="double"/>
    </border>
    <border>
      <left style="thin"/>
      <right style="medium"/>
      <top style="medium"/>
      <bottom style="double"/>
    </border>
    <border>
      <left style="medium"/>
      <right style="thin"/>
      <top style="medium"/>
      <bottom>
        <color indexed="63"/>
      </bottom>
    </border>
    <border>
      <left style="medium"/>
      <right style="thin"/>
      <top>
        <color indexed="63"/>
      </top>
      <bottom style="double"/>
    </border>
    <border>
      <left style="thin"/>
      <right style="double"/>
      <top>
        <color indexed="63"/>
      </top>
      <bottom>
        <color indexed="63"/>
      </bottom>
    </border>
    <border>
      <left style="double"/>
      <right style="medium"/>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style="medium"/>
      <top style="medium"/>
      <bottom style="medium"/>
    </border>
    <border>
      <left style="thin"/>
      <right>
        <color indexed="63"/>
      </right>
      <top style="medium"/>
      <bottom style="double"/>
    </border>
    <border>
      <left style="thin"/>
      <right style="double"/>
      <top style="thin"/>
      <bottom>
        <color indexed="63"/>
      </bottom>
    </border>
    <border>
      <left style="thin"/>
      <right style="medium"/>
      <top style="thin"/>
      <bottom>
        <color indexed="63"/>
      </bottom>
    </border>
    <border>
      <left style="double"/>
      <right style="thin"/>
      <top style="double"/>
      <bottom style="medium"/>
    </border>
    <border>
      <left style="thin"/>
      <right style="double"/>
      <top style="double"/>
      <bottom style="medium"/>
    </border>
    <border>
      <left style="thin"/>
      <right style="medium"/>
      <top style="double"/>
      <bottom style="medium"/>
    </border>
    <border>
      <left style="double"/>
      <right style="medium"/>
      <top>
        <color indexed="63"/>
      </top>
      <bottom style="medium"/>
    </border>
    <border>
      <left style="thin"/>
      <right style="thin"/>
      <top style="double"/>
      <bottom style="medium"/>
    </border>
    <border>
      <left>
        <color indexed="63"/>
      </left>
      <right style="medium"/>
      <top style="double"/>
      <bottom style="thin"/>
    </border>
    <border>
      <left style="double"/>
      <right>
        <color indexed="63"/>
      </right>
      <top style="double"/>
      <bottom style="medium"/>
    </border>
    <border>
      <left style="double"/>
      <right style="medium"/>
      <top style="double"/>
      <bottom style="medium"/>
    </border>
    <border>
      <left>
        <color indexed="63"/>
      </left>
      <right>
        <color indexed="63"/>
      </right>
      <top>
        <color indexed="63"/>
      </top>
      <bottom style="medium"/>
    </border>
    <border>
      <left style="double"/>
      <right style="double"/>
      <top>
        <color indexed="63"/>
      </top>
      <bottom>
        <color indexed="63"/>
      </bottom>
    </border>
    <border>
      <left style="double"/>
      <right style="double"/>
      <top>
        <color indexed="63"/>
      </top>
      <bottom style="double"/>
    </border>
    <border>
      <left style="medium"/>
      <right style="medium"/>
      <top style="medium"/>
      <bottom style="medium"/>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double"/>
      <bottom style="medium"/>
    </border>
    <border>
      <left>
        <color indexed="63"/>
      </left>
      <right>
        <color indexed="63"/>
      </right>
      <top style="double"/>
      <bottom style="thin"/>
    </border>
    <border>
      <left>
        <color indexed="63"/>
      </left>
      <right style="thin"/>
      <top style="double"/>
      <bottom style="medium"/>
    </border>
    <border>
      <left style="double"/>
      <right style="thin"/>
      <top style="thick"/>
      <bottom style="thin"/>
    </border>
    <border>
      <left style="double"/>
      <right>
        <color indexed="63"/>
      </right>
      <top>
        <color indexed="63"/>
      </top>
      <bottom style="thick"/>
    </border>
    <border>
      <left>
        <color indexed="63"/>
      </left>
      <right style="double"/>
      <top>
        <color indexed="63"/>
      </top>
      <bottom style="thick"/>
    </border>
    <border>
      <left style="thin"/>
      <right style="double"/>
      <top style="thick"/>
      <bottom style="thin"/>
    </border>
    <border>
      <left>
        <color indexed="63"/>
      </left>
      <right style="medium"/>
      <top style="double"/>
      <bottom style="medium"/>
    </border>
    <border>
      <left/>
      <right/>
      <top style="thin"/>
      <bottom/>
    </border>
    <border>
      <left>
        <color indexed="63"/>
      </left>
      <right style="double"/>
      <top style="thin"/>
      <bottom>
        <color indexed="63"/>
      </bottom>
    </border>
    <border>
      <left>
        <color indexed="63"/>
      </left>
      <right style="double"/>
      <top style="double"/>
      <bottom>
        <color indexed="63"/>
      </bottom>
    </border>
    <border>
      <left style="double"/>
      <right style="thin"/>
      <top style="double"/>
      <bottom>
        <color indexed="63"/>
      </bottom>
    </border>
    <border>
      <left style="double"/>
      <right style="thin"/>
      <top>
        <color indexed="63"/>
      </top>
      <bottom>
        <color indexed="63"/>
      </bottom>
    </border>
    <border>
      <left style="thin"/>
      <right style="double"/>
      <top style="thick"/>
      <bottom>
        <color indexed="63"/>
      </bottom>
    </border>
    <border>
      <left style="thin"/>
      <right style="double"/>
      <top style="thin"/>
      <bottom style="double"/>
    </border>
    <border>
      <left style="thin"/>
      <right style="medium"/>
      <top style="thin"/>
      <bottom style="double"/>
    </border>
    <border>
      <left style="double"/>
      <right style="medium"/>
      <top style="double"/>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style="thin"/>
      <bottom>
        <color indexed="63"/>
      </bottom>
    </border>
    <border>
      <left>
        <color indexed="63"/>
      </left>
      <right style="thin"/>
      <top>
        <color indexed="63"/>
      </top>
      <bottom>
        <color indexed="63"/>
      </bottom>
    </border>
    <border>
      <left style="medium"/>
      <right style="medium"/>
      <top style="medium"/>
      <bottom style="thin"/>
    </border>
    <border>
      <left style="thin"/>
      <right style="medium"/>
      <top style="thin"/>
      <bottom style="medium"/>
    </border>
    <border>
      <left style="medium"/>
      <right style="double"/>
      <top style="double"/>
      <bottom>
        <color indexed="63"/>
      </bottom>
    </border>
    <border>
      <left style="medium"/>
      <right style="double"/>
      <top>
        <color indexed="63"/>
      </top>
      <bottom style="double"/>
    </border>
    <border>
      <left style="double"/>
      <right style="double"/>
      <top style="double"/>
      <bottom>
        <color indexed="63"/>
      </bottom>
    </border>
    <border>
      <left style="double"/>
      <right style="double"/>
      <top style="double"/>
      <bottom style="thin"/>
    </border>
    <border>
      <left style="double"/>
      <right style="double"/>
      <top style="double"/>
      <bottom style="medium"/>
    </border>
    <border>
      <left style="thin"/>
      <right>
        <color indexed="63"/>
      </right>
      <top style="medium"/>
      <bottom style="medium"/>
    </border>
    <border>
      <left>
        <color indexed="63"/>
      </left>
      <right>
        <color indexed="63"/>
      </right>
      <top style="thin"/>
      <bottom style="medium"/>
    </border>
    <border>
      <left style="thin"/>
      <right>
        <color indexed="63"/>
      </right>
      <top style="medium"/>
      <bottom style="thin"/>
    </border>
    <border>
      <left>
        <color indexed="63"/>
      </left>
      <right style="medium"/>
      <top style="thin"/>
      <bottom>
        <color indexed="63"/>
      </bottom>
    </border>
    <border>
      <left style="thin"/>
      <right style="thin"/>
      <top>
        <color indexed="63"/>
      </top>
      <bottom style="medium"/>
    </border>
    <border>
      <left>
        <color indexed="63"/>
      </left>
      <right style="medium"/>
      <top>
        <color indexed="63"/>
      </top>
      <bottom style="mediu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double"/>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style="thin"/>
      <right style="medium"/>
      <top>
        <color indexed="63"/>
      </top>
      <bottom>
        <color indexed="63"/>
      </bottom>
    </border>
    <border>
      <left style="medium"/>
      <right style="medium"/>
      <top style="thin"/>
      <bottom>
        <color indexed="63"/>
      </bottom>
    </border>
    <border>
      <left>
        <color indexed="63"/>
      </left>
      <right style="thin"/>
      <top style="thin"/>
      <bottom style="mediu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4" fillId="16" borderId="1" applyNumberFormat="0" applyAlignment="0" applyProtection="0"/>
    <xf numFmtId="0" fontId="55" fillId="0" borderId="2" applyNumberFormat="0" applyFill="0" applyAlignment="0" applyProtection="0"/>
    <xf numFmtId="0" fontId="56" fillId="17"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21" borderId="0" applyNumberFormat="0" applyBorder="0" applyAlignment="0" applyProtection="0"/>
    <xf numFmtId="203" fontId="0" fillId="0" borderId="0" applyFont="0" applyFill="0" applyBorder="0" applyAlignment="0" applyProtection="0"/>
    <xf numFmtId="0" fontId="57" fillId="7" borderId="1" applyNumberFormat="0" applyAlignment="0" applyProtection="0"/>
    <xf numFmtId="0" fontId="106" fillId="0" borderId="0" applyNumberFormat="0" applyBorder="0" applyAlignment="0">
      <protection/>
    </xf>
    <xf numFmtId="40" fontId="4" fillId="0" borderId="0" applyFont="0" applyFill="0" applyBorder="0" applyAlignment="0" applyProtection="0"/>
    <xf numFmtId="41" fontId="47"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6" fillId="0" borderId="0" applyNumberFormat="0" applyFont="0" applyFill="0" applyBorder="0" applyAlignment="0" applyProtection="0"/>
    <xf numFmtId="0" fontId="106" fillId="0" borderId="0">
      <alignment/>
      <protection/>
    </xf>
    <xf numFmtId="0" fontId="0" fillId="0" borderId="0">
      <alignment/>
      <protection/>
    </xf>
    <xf numFmtId="0" fontId="107" fillId="0" borderId="0">
      <alignment/>
      <protection/>
    </xf>
    <xf numFmtId="0" fontId="0" fillId="0" borderId="0">
      <alignment/>
      <protection/>
    </xf>
    <xf numFmtId="0" fontId="0" fillId="0" borderId="0">
      <alignment/>
      <protection/>
    </xf>
    <xf numFmtId="179" fontId="3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2" fillId="23" borderId="4" applyNumberFormat="0" applyFont="0" applyAlignment="0" applyProtection="0"/>
    <xf numFmtId="0" fontId="59" fillId="16"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 borderId="0" applyNumberFormat="0" applyBorder="0" applyAlignment="0" applyProtection="0"/>
    <xf numFmtId="0" fontId="68" fillId="4" borderId="0" applyNumberFormat="0" applyBorder="0" applyAlignment="0" applyProtection="0"/>
    <xf numFmtId="178" fontId="4" fillId="0" borderId="0" applyFont="0" applyFill="0" applyBorder="0" applyAlignment="0" applyProtection="0"/>
    <xf numFmtId="200" fontId="47" fillId="0" borderId="0" applyFont="0" applyFill="0" applyBorder="0" applyAlignment="0" applyProtection="0"/>
    <xf numFmtId="178" fontId="4" fillId="0" borderId="0" applyFont="0" applyFill="0" applyBorder="0" applyAlignment="0" applyProtection="0"/>
  </cellStyleXfs>
  <cellXfs count="1112">
    <xf numFmtId="0" fontId="0" fillId="0" borderId="0" xfId="0" applyAlignment="1">
      <alignment/>
    </xf>
    <xf numFmtId="0" fontId="5" fillId="0" borderId="0" xfId="0" applyFont="1" applyBorder="1" applyAlignment="1" applyProtection="1">
      <alignment horizontal="left" vertical="top"/>
      <protection/>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pplyProtection="1">
      <alignment horizontal="left"/>
      <protection/>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6" fillId="0" borderId="0" xfId="0" applyFont="1" applyBorder="1" applyAlignment="1" applyProtection="1">
      <alignment horizontal="center"/>
      <protection/>
    </xf>
    <xf numFmtId="0" fontId="6" fillId="0" borderId="0" xfId="0" applyFont="1" applyFill="1" applyBorder="1" applyAlignment="1">
      <alignment/>
    </xf>
    <xf numFmtId="0" fontId="6" fillId="0" borderId="10" xfId="0" applyFont="1" applyFill="1" applyBorder="1" applyAlignment="1">
      <alignment horizontal="centerContinuous"/>
    </xf>
    <xf numFmtId="0" fontId="6" fillId="0" borderId="11" xfId="0" applyFont="1" applyFill="1" applyBorder="1" applyAlignment="1">
      <alignment horizontal="center"/>
    </xf>
    <xf numFmtId="0" fontId="6" fillId="0" borderId="12" xfId="0" applyFont="1" applyFill="1" applyBorder="1" applyAlignment="1">
      <alignment horizontal="centerContinuous" vertical="center"/>
    </xf>
    <xf numFmtId="0" fontId="6" fillId="0" borderId="13" xfId="0" applyFont="1" applyFill="1" applyBorder="1" applyAlignment="1" applyProtection="1">
      <alignment horizontal="center"/>
      <protection/>
    </xf>
    <xf numFmtId="0" fontId="8" fillId="0" borderId="14" xfId="0" applyFont="1" applyFill="1" applyBorder="1" applyAlignment="1" applyProtection="1">
      <alignment horizontal="centerContinuous" vertical="center"/>
      <protection/>
    </xf>
    <xf numFmtId="0" fontId="9" fillId="0" borderId="15" xfId="0" applyFont="1" applyFill="1" applyBorder="1" applyAlignment="1" applyProtection="1">
      <alignment horizontal="right" vertical="center"/>
      <protection/>
    </xf>
    <xf numFmtId="0" fontId="9" fillId="0" borderId="16" xfId="0" applyFont="1" applyFill="1" applyBorder="1" applyAlignment="1" applyProtection="1">
      <alignment horizontal="centerContinuous" vertical="center"/>
      <protection/>
    </xf>
    <xf numFmtId="0" fontId="9" fillId="0" borderId="17" xfId="0" applyFont="1" applyFill="1" applyBorder="1" applyAlignment="1">
      <alignment horizontal="centerContinuous" vertical="center"/>
    </xf>
    <xf numFmtId="0" fontId="9" fillId="0" borderId="16" xfId="0" applyFont="1" applyFill="1" applyBorder="1" applyAlignment="1" applyProtection="1">
      <alignment horizontal="centerContinuous" vertical="center" wrapText="1"/>
      <protection/>
    </xf>
    <xf numFmtId="0" fontId="6" fillId="0" borderId="18" xfId="0" applyFont="1" applyFill="1" applyBorder="1" applyAlignment="1" applyProtection="1">
      <alignment horizontal="left"/>
      <protection/>
    </xf>
    <xf numFmtId="0" fontId="6" fillId="0" borderId="19" xfId="0" applyFont="1" applyFill="1" applyBorder="1" applyAlignment="1" applyProtection="1">
      <alignment horizontal="left"/>
      <protection/>
    </xf>
    <xf numFmtId="0" fontId="6" fillId="0" borderId="0" xfId="0" applyFont="1" applyAlignment="1">
      <alignment/>
    </xf>
    <xf numFmtId="0" fontId="14" fillId="0" borderId="20" xfId="0" applyFont="1" applyFill="1" applyBorder="1" applyAlignment="1" applyProtection="1">
      <alignment horizontal="center" vertical="center"/>
      <protection/>
    </xf>
    <xf numFmtId="0" fontId="5" fillId="0" borderId="0" xfId="68" applyFont="1" applyBorder="1" applyAlignment="1" applyProtection="1">
      <alignment horizontal="left" vertical="top"/>
      <protection/>
    </xf>
    <xf numFmtId="0" fontId="6" fillId="0" borderId="0" xfId="68" applyFont="1" applyBorder="1" applyAlignment="1">
      <alignment horizontal="center"/>
      <protection/>
    </xf>
    <xf numFmtId="0" fontId="6" fillId="0" borderId="0" xfId="68" applyFont="1" applyBorder="1">
      <alignment/>
      <protection/>
    </xf>
    <xf numFmtId="0" fontId="6" fillId="0" borderId="0" xfId="68" applyFont="1">
      <alignment/>
      <protection/>
    </xf>
    <xf numFmtId="0" fontId="14" fillId="0" borderId="20" xfId="68" applyFont="1" applyFill="1" applyBorder="1" applyAlignment="1" applyProtection="1">
      <alignment horizontal="center" vertical="center"/>
      <protection/>
    </xf>
    <xf numFmtId="0" fontId="9" fillId="0" borderId="21" xfId="68" applyFont="1" applyFill="1" applyBorder="1" applyAlignment="1" applyProtection="1">
      <alignment horizontal="center" vertical="center"/>
      <protection/>
    </xf>
    <xf numFmtId="0" fontId="9" fillId="0" borderId="22" xfId="68" applyFont="1" applyFill="1" applyBorder="1" applyAlignment="1" applyProtection="1">
      <alignment horizontal="right" vertical="center"/>
      <protection/>
    </xf>
    <xf numFmtId="0" fontId="6" fillId="0" borderId="0" xfId="68" applyFont="1" applyAlignment="1">
      <alignment horizontal="center"/>
      <protection/>
    </xf>
    <xf numFmtId="0" fontId="16" fillId="0" borderId="0" xfId="67">
      <alignment/>
      <protection/>
    </xf>
    <xf numFmtId="0" fontId="17" fillId="0" borderId="23" xfId="67" applyFont="1" applyFill="1" applyBorder="1" applyAlignment="1">
      <alignment horizontal="centerContinuous" vertical="center" wrapText="1"/>
      <protection/>
    </xf>
    <xf numFmtId="0" fontId="6" fillId="0" borderId="24" xfId="67" applyFont="1" applyFill="1" applyBorder="1" applyAlignment="1">
      <alignment horizontal="centerContinuous" vertical="center" wrapText="1"/>
      <protection/>
    </xf>
    <xf numFmtId="0" fontId="9" fillId="0" borderId="25" xfId="67" applyFont="1" applyFill="1" applyBorder="1" applyAlignment="1" applyProtection="1">
      <alignment horizontal="center" vertical="center"/>
      <protection/>
    </xf>
    <xf numFmtId="0" fontId="18" fillId="0" borderId="26" xfId="67" applyFont="1" applyFill="1" applyBorder="1" applyAlignment="1" applyProtection="1">
      <alignment horizontal="centerContinuous" vertical="center" wrapText="1"/>
      <protection/>
    </xf>
    <xf numFmtId="0" fontId="18" fillId="0" borderId="0" xfId="67" applyFont="1" applyFill="1" applyBorder="1" applyAlignment="1" applyProtection="1">
      <alignment horizontal="centerContinuous" vertical="center" wrapText="1"/>
      <protection/>
    </xf>
    <xf numFmtId="0" fontId="18" fillId="0" borderId="27" xfId="67" applyFont="1" applyFill="1" applyBorder="1" applyAlignment="1" applyProtection="1">
      <alignment horizontal="center" vertical="center" wrapText="1"/>
      <protection/>
    </xf>
    <xf numFmtId="0" fontId="18" fillId="0" borderId="27" xfId="67" applyFont="1" applyFill="1" applyBorder="1" applyAlignment="1" applyProtection="1">
      <alignment horizontal="centerContinuous" vertical="center" wrapText="1"/>
      <protection/>
    </xf>
    <xf numFmtId="0" fontId="9" fillId="0" borderId="22" xfId="67" applyFont="1" applyFill="1" applyBorder="1" applyAlignment="1" applyProtection="1">
      <alignment horizontal="right" vertical="center"/>
      <protection/>
    </xf>
    <xf numFmtId="0" fontId="6" fillId="0" borderId="28" xfId="67" applyFont="1" applyFill="1" applyBorder="1" applyAlignment="1" applyProtection="1">
      <alignment horizontal="center"/>
      <protection/>
    </xf>
    <xf numFmtId="0" fontId="6" fillId="0" borderId="0" xfId="66" applyFont="1">
      <alignment/>
      <protection/>
    </xf>
    <xf numFmtId="0" fontId="7" fillId="0" borderId="0" xfId="66" applyFont="1">
      <alignment/>
      <protection/>
    </xf>
    <xf numFmtId="0" fontId="6" fillId="0" borderId="0" xfId="66" applyFont="1" applyAlignment="1">
      <alignment horizontal="center"/>
      <protection/>
    </xf>
    <xf numFmtId="0" fontId="6" fillId="0" borderId="10" xfId="66" applyFont="1" applyFill="1" applyBorder="1" applyAlignment="1">
      <alignment horizontal="centerContinuous"/>
      <protection/>
    </xf>
    <xf numFmtId="0" fontId="6" fillId="0" borderId="11" xfId="66" applyFont="1" applyFill="1" applyBorder="1" applyAlignment="1">
      <alignment horizontal="center"/>
      <protection/>
    </xf>
    <xf numFmtId="0" fontId="9" fillId="0" borderId="12" xfId="66" applyFont="1" applyFill="1" applyBorder="1" applyAlignment="1">
      <alignment horizontal="centerContinuous" vertical="center"/>
      <protection/>
    </xf>
    <xf numFmtId="0" fontId="6" fillId="0" borderId="12" xfId="66" applyFont="1" applyFill="1" applyBorder="1" applyAlignment="1">
      <alignment horizontal="centerContinuous" vertical="center"/>
      <protection/>
    </xf>
    <xf numFmtId="0" fontId="6" fillId="0" borderId="29" xfId="66" applyFont="1" applyFill="1" applyBorder="1" applyAlignment="1">
      <alignment horizontal="centerContinuous" vertical="center"/>
      <protection/>
    </xf>
    <xf numFmtId="0" fontId="9" fillId="0" borderId="21" xfId="66" applyFont="1" applyFill="1" applyBorder="1" applyAlignment="1" applyProtection="1">
      <alignment horizontal="center" vertical="center"/>
      <protection/>
    </xf>
    <xf numFmtId="0" fontId="6" fillId="0" borderId="30" xfId="66" applyFont="1" applyFill="1" applyBorder="1" applyAlignment="1">
      <alignment horizontal="centerContinuous"/>
      <protection/>
    </xf>
    <xf numFmtId="0" fontId="6" fillId="0" borderId="31" xfId="66" applyFont="1" applyFill="1" applyBorder="1" applyAlignment="1">
      <alignment horizontal="center"/>
      <protection/>
    </xf>
    <xf numFmtId="0" fontId="19" fillId="0" borderId="32" xfId="66" applyFont="1" applyFill="1" applyBorder="1" applyAlignment="1" applyProtection="1">
      <alignment horizontal="center"/>
      <protection/>
    </xf>
    <xf numFmtId="0" fontId="19" fillId="0" borderId="33" xfId="66" applyFont="1" applyFill="1" applyBorder="1" applyAlignment="1" applyProtection="1">
      <alignment horizontal="center"/>
      <protection/>
    </xf>
    <xf numFmtId="0" fontId="19" fillId="0" borderId="34" xfId="66" applyFont="1" applyFill="1" applyBorder="1" applyAlignment="1" applyProtection="1">
      <alignment horizontal="center"/>
      <protection/>
    </xf>
    <xf numFmtId="0" fontId="9" fillId="0" borderId="22" xfId="66" applyFont="1" applyFill="1" applyBorder="1" applyAlignment="1" applyProtection="1">
      <alignment horizontal="right" vertical="center"/>
      <protection/>
    </xf>
    <xf numFmtId="0" fontId="6" fillId="0" borderId="28" xfId="66" applyFont="1" applyFill="1" applyBorder="1" applyAlignment="1" applyProtection="1">
      <alignment horizontal="center"/>
      <protection/>
    </xf>
    <xf numFmtId="0" fontId="6" fillId="0" borderId="0" xfId="65" applyFont="1">
      <alignment/>
      <protection/>
    </xf>
    <xf numFmtId="0" fontId="7" fillId="0" borderId="0" xfId="65" applyFont="1">
      <alignment/>
      <protection/>
    </xf>
    <xf numFmtId="0" fontId="6" fillId="0" borderId="0" xfId="65" applyFont="1" applyAlignment="1">
      <alignment horizontal="center"/>
      <protection/>
    </xf>
    <xf numFmtId="0" fontId="6" fillId="0" borderId="10" xfId="65" applyFont="1" applyFill="1" applyBorder="1" applyAlignment="1">
      <alignment horizontal="centerContinuous"/>
      <protection/>
    </xf>
    <xf numFmtId="0" fontId="6" fillId="0" borderId="11" xfId="65" applyFont="1" applyFill="1" applyBorder="1" applyAlignment="1">
      <alignment horizontal="center"/>
      <protection/>
    </xf>
    <xf numFmtId="0" fontId="9" fillId="0" borderId="12" xfId="65" applyFont="1" applyFill="1" applyBorder="1" applyAlignment="1">
      <alignment horizontal="centerContinuous" vertical="center"/>
      <protection/>
    </xf>
    <xf numFmtId="0" fontId="6" fillId="0" borderId="12" xfId="65" applyFont="1" applyFill="1" applyBorder="1" applyAlignment="1">
      <alignment horizontal="centerContinuous" vertical="center"/>
      <protection/>
    </xf>
    <xf numFmtId="0" fontId="6" fillId="0" borderId="29" xfId="65" applyFont="1" applyFill="1" applyBorder="1" applyAlignment="1">
      <alignment horizontal="centerContinuous" vertical="center"/>
      <protection/>
    </xf>
    <xf numFmtId="0" fontId="9" fillId="0" borderId="21" xfId="65" applyFont="1" applyFill="1" applyBorder="1" applyAlignment="1" applyProtection="1">
      <alignment horizontal="center" vertical="center"/>
      <protection/>
    </xf>
    <xf numFmtId="0" fontId="9" fillId="0" borderId="35" xfId="65" applyFont="1" applyFill="1" applyBorder="1" applyAlignment="1" applyProtection="1">
      <alignment horizontal="centerContinuous" vertical="center"/>
      <protection/>
    </xf>
    <xf numFmtId="0" fontId="6" fillId="0" borderId="31" xfId="65" applyFont="1" applyFill="1" applyBorder="1" applyAlignment="1">
      <alignment horizontal="center"/>
      <protection/>
    </xf>
    <xf numFmtId="0" fontId="19" fillId="0" borderId="32" xfId="65" applyFont="1" applyFill="1" applyBorder="1" applyAlignment="1" applyProtection="1">
      <alignment horizontal="center"/>
      <protection/>
    </xf>
    <xf numFmtId="0" fontId="19" fillId="0" borderId="33" xfId="65" applyFont="1" applyFill="1" applyBorder="1" applyAlignment="1" applyProtection="1">
      <alignment horizontal="center"/>
      <protection/>
    </xf>
    <xf numFmtId="0" fontId="19" fillId="0" borderId="34" xfId="65" applyFont="1" applyFill="1" applyBorder="1" applyAlignment="1" applyProtection="1">
      <alignment horizontal="center"/>
      <protection/>
    </xf>
    <xf numFmtId="0" fontId="9" fillId="0" borderId="22" xfId="65" applyFont="1" applyFill="1" applyBorder="1" applyAlignment="1" applyProtection="1">
      <alignment horizontal="right" vertical="center"/>
      <protection/>
    </xf>
    <xf numFmtId="0" fontId="6" fillId="0" borderId="28" xfId="65" applyFont="1" applyFill="1" applyBorder="1" applyAlignment="1" applyProtection="1">
      <alignment horizontal="center"/>
      <protection/>
    </xf>
    <xf numFmtId="0" fontId="5" fillId="0" borderId="0" xfId="64" applyFont="1" applyBorder="1" applyAlignment="1" applyProtection="1">
      <alignment horizontal="left" vertical="top"/>
      <protection/>
    </xf>
    <xf numFmtId="0" fontId="6" fillId="0" borderId="0" xfId="64" applyFont="1" applyBorder="1" applyAlignment="1">
      <alignment horizontal="center"/>
      <protection/>
    </xf>
    <xf numFmtId="0" fontId="6" fillId="0" borderId="0" xfId="64" applyFont="1" applyBorder="1">
      <alignment/>
      <protection/>
    </xf>
    <xf numFmtId="0" fontId="6" fillId="0" borderId="0" xfId="64" applyFont="1" applyBorder="1" applyAlignment="1" applyProtection="1">
      <alignment horizontal="left"/>
      <protection/>
    </xf>
    <xf numFmtId="0" fontId="6" fillId="0" borderId="0" xfId="64" applyFont="1">
      <alignment/>
      <protection/>
    </xf>
    <xf numFmtId="0" fontId="6" fillId="0" borderId="10" xfId="64" applyFont="1" applyFill="1" applyBorder="1" applyAlignment="1">
      <alignment horizontal="centerContinuous"/>
      <protection/>
    </xf>
    <xf numFmtId="0" fontId="6" fillId="0" borderId="11" xfId="64" applyFont="1" applyFill="1" applyBorder="1" applyAlignment="1">
      <alignment horizontal="center"/>
      <protection/>
    </xf>
    <xf numFmtId="0" fontId="9" fillId="0" borderId="12" xfId="64" applyFont="1" applyFill="1" applyBorder="1" applyAlignment="1">
      <alignment horizontal="centerContinuous" vertical="center"/>
      <protection/>
    </xf>
    <xf numFmtId="0" fontId="6" fillId="0" borderId="12" xfId="64" applyFont="1" applyFill="1" applyBorder="1" applyAlignment="1">
      <alignment horizontal="centerContinuous" vertical="center"/>
      <protection/>
    </xf>
    <xf numFmtId="0" fontId="6" fillId="0" borderId="29" xfId="64" applyFont="1" applyFill="1" applyBorder="1" applyAlignment="1">
      <alignment horizontal="centerContinuous" vertical="center"/>
      <protection/>
    </xf>
    <xf numFmtId="0" fontId="9" fillId="0" borderId="21" xfId="64" applyFont="1" applyFill="1" applyBorder="1" applyAlignment="1" applyProtection="1">
      <alignment horizontal="center" vertical="center"/>
      <protection/>
    </xf>
    <xf numFmtId="0" fontId="6" fillId="0" borderId="31" xfId="64" applyFont="1" applyFill="1" applyBorder="1" applyAlignment="1">
      <alignment horizontal="center"/>
      <protection/>
    </xf>
    <xf numFmtId="0" fontId="9" fillId="0" borderId="22" xfId="64" applyFont="1" applyFill="1" applyBorder="1" applyAlignment="1" applyProtection="1">
      <alignment horizontal="right" vertical="center"/>
      <protection/>
    </xf>
    <xf numFmtId="0" fontId="6" fillId="0" borderId="28" xfId="64" applyFont="1" applyFill="1" applyBorder="1" applyAlignment="1" applyProtection="1">
      <alignment horizontal="center"/>
      <protection/>
    </xf>
    <xf numFmtId="0" fontId="6" fillId="0" borderId="0" xfId="64" applyFont="1" applyAlignment="1">
      <alignment horizontal="center"/>
      <protection/>
    </xf>
    <xf numFmtId="0" fontId="6" fillId="0" borderId="0" xfId="63" applyFont="1">
      <alignment/>
      <protection/>
    </xf>
    <xf numFmtId="0" fontId="6" fillId="0" borderId="10" xfId="63" applyFont="1" applyFill="1" applyBorder="1" applyAlignment="1">
      <alignment horizontal="centerContinuous"/>
      <protection/>
    </xf>
    <xf numFmtId="0" fontId="6" fillId="0" borderId="11" xfId="63" applyFont="1" applyFill="1" applyBorder="1" applyAlignment="1">
      <alignment horizontal="center"/>
      <protection/>
    </xf>
    <xf numFmtId="0" fontId="6" fillId="0" borderId="12" xfId="63" applyFont="1" applyFill="1" applyBorder="1" applyAlignment="1">
      <alignment horizontal="centerContinuous" vertical="center"/>
      <protection/>
    </xf>
    <xf numFmtId="0" fontId="6" fillId="0" borderId="29" xfId="63" applyFont="1" applyFill="1" applyBorder="1" applyAlignment="1">
      <alignment horizontal="centerContinuous" vertical="center"/>
      <protection/>
    </xf>
    <xf numFmtId="0" fontId="9" fillId="0" borderId="21" xfId="63" applyFont="1" applyFill="1" applyBorder="1" applyAlignment="1" applyProtection="1">
      <alignment horizontal="center" vertical="center"/>
      <protection/>
    </xf>
    <xf numFmtId="0" fontId="6" fillId="0" borderId="31" xfId="63" applyFont="1" applyFill="1" applyBorder="1" applyAlignment="1">
      <alignment horizontal="center"/>
      <protection/>
    </xf>
    <xf numFmtId="0" fontId="9" fillId="0" borderId="22" xfId="63" applyFont="1" applyFill="1" applyBorder="1" applyAlignment="1" applyProtection="1">
      <alignment horizontal="right" vertical="center"/>
      <protection/>
    </xf>
    <xf numFmtId="0" fontId="6" fillId="0" borderId="28" xfId="63" applyFont="1" applyFill="1" applyBorder="1" applyAlignment="1" applyProtection="1">
      <alignment horizontal="center"/>
      <protection/>
    </xf>
    <xf numFmtId="0" fontId="6" fillId="0" borderId="0" xfId="63" applyFont="1" applyAlignment="1">
      <alignment horizontal="center"/>
      <protection/>
    </xf>
    <xf numFmtId="0" fontId="6" fillId="0" borderId="14" xfId="0" applyFont="1" applyFill="1" applyBorder="1" applyAlignment="1">
      <alignment horizontal="centerContinuous" vertical="center"/>
    </xf>
    <xf numFmtId="0" fontId="16" fillId="0" borderId="0" xfId="0" applyFont="1" applyAlignment="1">
      <alignment/>
    </xf>
    <xf numFmtId="0" fontId="6" fillId="0" borderId="36" xfId="0" applyFont="1" applyFill="1" applyBorder="1" applyAlignment="1">
      <alignment horizontal="center"/>
    </xf>
    <xf numFmtId="0" fontId="6" fillId="0" borderId="0" xfId="0" applyFont="1" applyAlignment="1">
      <alignment vertical="center"/>
    </xf>
    <xf numFmtId="0" fontId="6" fillId="0" borderId="37" xfId="0" applyFont="1" applyFill="1" applyBorder="1" applyAlignment="1">
      <alignment horizontal="centerContinuous" vertical="center"/>
    </xf>
    <xf numFmtId="0" fontId="0" fillId="0" borderId="0" xfId="0" applyAlignment="1">
      <alignment horizontal="center"/>
    </xf>
    <xf numFmtId="0" fontId="8" fillId="0" borderId="0" xfId="0" applyFont="1" applyAlignment="1">
      <alignment/>
    </xf>
    <xf numFmtId="0" fontId="9" fillId="0" borderId="38" xfId="0" applyFont="1" applyFill="1" applyBorder="1" applyAlignment="1" applyProtection="1">
      <alignment horizontal="center" vertical="center"/>
      <protection/>
    </xf>
    <xf numFmtId="0" fontId="6" fillId="0" borderId="39" xfId="0" applyFont="1" applyFill="1" applyBorder="1" applyAlignment="1" applyProtection="1">
      <alignment horizontal="justify"/>
      <protection/>
    </xf>
    <xf numFmtId="0" fontId="22" fillId="0" borderId="0" xfId="0" applyFont="1" applyAlignment="1">
      <alignment/>
    </xf>
    <xf numFmtId="0" fontId="6" fillId="0" borderId="40" xfId="0" applyFont="1" applyFill="1" applyBorder="1" applyAlignment="1" applyProtection="1">
      <alignment horizontal="justify"/>
      <protection/>
    </xf>
    <xf numFmtId="0" fontId="0" fillId="0" borderId="0" xfId="0" applyFont="1" applyAlignment="1">
      <alignment/>
    </xf>
    <xf numFmtId="0" fontId="6" fillId="0" borderId="39" xfId="0" applyFont="1" applyFill="1" applyBorder="1" applyAlignment="1" applyProtection="1">
      <alignment horizontal="left"/>
      <protection/>
    </xf>
    <xf numFmtId="0" fontId="6" fillId="0" borderId="39" xfId="0" applyFont="1" applyFill="1" applyBorder="1" applyAlignment="1" applyProtection="1">
      <alignment horizontal="justify" wrapText="1"/>
      <protection/>
    </xf>
    <xf numFmtId="0" fontId="6" fillId="0" borderId="39" xfId="0" applyFont="1" applyFill="1" applyBorder="1" applyAlignment="1" applyProtection="1">
      <alignment wrapText="1"/>
      <protection/>
    </xf>
    <xf numFmtId="0" fontId="9" fillId="0" borderId="41" xfId="0" applyFont="1" applyFill="1" applyBorder="1" applyAlignment="1">
      <alignment horizontal="centerContinuous" vertical="center" wrapText="1"/>
    </xf>
    <xf numFmtId="0" fontId="9" fillId="0" borderId="31" xfId="0" applyFont="1" applyFill="1" applyBorder="1" applyAlignment="1" applyProtection="1">
      <alignment horizontal="center" vertical="center"/>
      <protection/>
    </xf>
    <xf numFmtId="0" fontId="6" fillId="0" borderId="34" xfId="0" applyFont="1" applyFill="1" applyBorder="1" applyAlignment="1">
      <alignment horizontal="centerContinuous" vertical="center"/>
    </xf>
    <xf numFmtId="0" fontId="9" fillId="0" borderId="22" xfId="0" applyFont="1" applyFill="1" applyBorder="1" applyAlignment="1" applyProtection="1">
      <alignment horizontal="right" vertical="center"/>
      <protection/>
    </xf>
    <xf numFmtId="0" fontId="6" fillId="0" borderId="28" xfId="0" applyFont="1" applyFill="1" applyBorder="1" applyAlignment="1" applyProtection="1">
      <alignment horizontal="center"/>
      <protection/>
    </xf>
    <xf numFmtId="0" fontId="6" fillId="0" borderId="29" xfId="0" applyFont="1" applyFill="1" applyBorder="1" applyAlignment="1">
      <alignment horizontal="centerContinuous" vertical="center"/>
    </xf>
    <xf numFmtId="0" fontId="9" fillId="0" borderId="21" xfId="0" applyFont="1" applyFill="1" applyBorder="1" applyAlignment="1" applyProtection="1">
      <alignment horizontal="center" vertical="center"/>
      <protection/>
    </xf>
    <xf numFmtId="0" fontId="6" fillId="0" borderId="35" xfId="0" applyFont="1" applyFill="1" applyBorder="1" applyAlignment="1" applyProtection="1">
      <alignment horizontal="centerContinuous" vertical="center" wrapText="1"/>
      <protection/>
    </xf>
    <xf numFmtId="0" fontId="6" fillId="0" borderId="10" xfId="0" applyFont="1" applyFill="1" applyBorder="1" applyAlignment="1" applyProtection="1">
      <alignment horizontal="centerContinuous"/>
      <protection/>
    </xf>
    <xf numFmtId="0" fontId="9" fillId="0" borderId="12" xfId="0" applyFont="1" applyFill="1" applyBorder="1" applyAlignment="1" applyProtection="1">
      <alignment horizontal="centerContinuous" vertical="center"/>
      <protection/>
    </xf>
    <xf numFmtId="0" fontId="6" fillId="0" borderId="12" xfId="0" applyFont="1" applyFill="1" applyBorder="1" applyAlignment="1" applyProtection="1">
      <alignment horizontal="centerContinuous" vertical="center"/>
      <protection/>
    </xf>
    <xf numFmtId="0" fontId="6" fillId="0" borderId="29" xfId="0" applyFont="1" applyFill="1" applyBorder="1" applyAlignment="1" applyProtection="1">
      <alignment horizontal="centerContinuous" vertical="center"/>
      <protection/>
    </xf>
    <xf numFmtId="0" fontId="6" fillId="0" borderId="36" xfId="0" applyFont="1" applyFill="1" applyBorder="1" applyAlignment="1" applyProtection="1">
      <alignment horizontal="left"/>
      <protection/>
    </xf>
    <xf numFmtId="0" fontId="9" fillId="0" borderId="42" xfId="65" applyFont="1" applyFill="1" applyBorder="1" applyAlignment="1">
      <alignment horizontal="centerContinuous" vertical="center"/>
      <protection/>
    </xf>
    <xf numFmtId="0" fontId="6" fillId="0" borderId="40" xfId="0" applyFont="1" applyFill="1" applyBorder="1" applyAlignment="1" applyProtection="1">
      <alignment horizontal="justify" wrapText="1"/>
      <protection/>
    </xf>
    <xf numFmtId="0" fontId="9" fillId="24" borderId="43" xfId="63" applyFont="1" applyFill="1" applyBorder="1" applyAlignment="1">
      <alignment horizontal="centerContinuous" vertical="center"/>
      <protection/>
    </xf>
    <xf numFmtId="0" fontId="6" fillId="24" borderId="12" xfId="63" applyFont="1" applyFill="1" applyBorder="1" applyAlignment="1">
      <alignment horizontal="centerContinuous" vertical="center"/>
      <protection/>
    </xf>
    <xf numFmtId="0" fontId="6" fillId="24" borderId="29" xfId="63" applyFont="1" applyFill="1" applyBorder="1" applyAlignment="1">
      <alignment horizontal="centerContinuous" vertical="center"/>
      <protection/>
    </xf>
    <xf numFmtId="0" fontId="20" fillId="24" borderId="44" xfId="63" applyFont="1" applyFill="1" applyBorder="1" applyAlignment="1" applyProtection="1">
      <alignment horizontal="centerContinuous" vertical="center" wrapText="1"/>
      <protection/>
    </xf>
    <xf numFmtId="0" fontId="20" fillId="24" borderId="42" xfId="63" applyFont="1" applyFill="1" applyBorder="1" applyAlignment="1">
      <alignment horizontal="centerContinuous" vertical="center"/>
      <protection/>
    </xf>
    <xf numFmtId="0" fontId="20" fillId="24" borderId="42" xfId="64" applyFont="1" applyFill="1" applyBorder="1" applyAlignment="1">
      <alignment horizontal="centerContinuous" vertical="center"/>
      <protection/>
    </xf>
    <xf numFmtId="0" fontId="20" fillId="24" borderId="35" xfId="64" applyFont="1" applyFill="1" applyBorder="1" applyAlignment="1" applyProtection="1">
      <alignment horizontal="centerContinuous" vertical="center"/>
      <protection/>
    </xf>
    <xf numFmtId="0" fontId="19" fillId="24" borderId="30" xfId="63" applyFont="1" applyFill="1" applyBorder="1" applyAlignment="1" applyProtection="1">
      <alignment horizontal="center"/>
      <protection/>
    </xf>
    <xf numFmtId="0" fontId="19" fillId="24" borderId="34" xfId="63" applyFont="1" applyFill="1" applyBorder="1" applyAlignment="1" applyProtection="1">
      <alignment horizontal="center"/>
      <protection/>
    </xf>
    <xf numFmtId="0" fontId="19" fillId="24" borderId="32" xfId="63" applyFont="1" applyFill="1" applyBorder="1" applyAlignment="1" applyProtection="1">
      <alignment horizontal="center"/>
      <protection/>
    </xf>
    <xf numFmtId="0" fontId="19" fillId="24" borderId="30" xfId="64" applyFont="1" applyFill="1" applyBorder="1" applyAlignment="1" applyProtection="1">
      <alignment horizontal="center"/>
      <protection/>
    </xf>
    <xf numFmtId="0" fontId="19" fillId="24" borderId="34" xfId="64" applyFont="1" applyFill="1" applyBorder="1" applyAlignment="1" applyProtection="1">
      <alignment horizontal="center"/>
      <protection/>
    </xf>
    <xf numFmtId="0" fontId="19" fillId="24" borderId="32" xfId="64" applyFont="1" applyFill="1" applyBorder="1" applyAlignment="1" applyProtection="1">
      <alignment horizontal="center"/>
      <protection/>
    </xf>
    <xf numFmtId="0" fontId="6" fillId="0" borderId="45" xfId="0" applyFont="1" applyFill="1" applyBorder="1" applyAlignment="1" applyProtection="1">
      <alignment horizontal="center"/>
      <protection/>
    </xf>
    <xf numFmtId="0" fontId="6" fillId="0" borderId="46" xfId="0" applyFont="1" applyFill="1" applyBorder="1" applyAlignment="1" applyProtection="1">
      <alignment horizontal="left"/>
      <protection/>
    </xf>
    <xf numFmtId="0" fontId="9" fillId="0" borderId="47" xfId="0" applyFont="1" applyFill="1" applyBorder="1" applyAlignment="1" applyProtection="1">
      <alignment horizontal="right" vertical="center"/>
      <protection/>
    </xf>
    <xf numFmtId="0" fontId="6" fillId="0" borderId="0" xfId="0" applyFont="1" applyFill="1" applyBorder="1" applyAlignment="1" applyProtection="1">
      <alignment horizontal="left"/>
      <protection/>
    </xf>
    <xf numFmtId="0" fontId="9" fillId="0" borderId="0" xfId="66" applyFont="1" applyFill="1" applyBorder="1" applyAlignment="1" applyProtection="1">
      <alignment horizontal="right" vertical="center"/>
      <protection/>
    </xf>
    <xf numFmtId="0" fontId="6" fillId="0" borderId="0" xfId="66" applyFont="1" applyFill="1" applyBorder="1" applyAlignment="1" applyProtection="1">
      <alignment horizontal="center"/>
      <protection/>
    </xf>
    <xf numFmtId="0" fontId="6" fillId="24" borderId="0" xfId="66" applyFont="1" applyFill="1" applyBorder="1">
      <alignment/>
      <protection/>
    </xf>
    <xf numFmtId="0" fontId="16" fillId="0" borderId="48" xfId="0" applyFont="1" applyFill="1" applyBorder="1" applyAlignment="1" applyProtection="1">
      <alignment horizontal="center"/>
      <protection/>
    </xf>
    <xf numFmtId="0" fontId="16" fillId="0" borderId="36" xfId="0" applyFont="1" applyFill="1" applyBorder="1" applyAlignment="1" applyProtection="1">
      <alignment horizontal="center"/>
      <protection/>
    </xf>
    <xf numFmtId="0" fontId="16" fillId="0" borderId="49" xfId="0" applyFont="1" applyFill="1" applyBorder="1" applyAlignment="1" applyProtection="1">
      <alignment horizontal="center"/>
      <protection/>
    </xf>
    <xf numFmtId="0" fontId="6" fillId="0" borderId="0" xfId="0" applyFont="1" applyAlignment="1">
      <alignment textRotation="255"/>
    </xf>
    <xf numFmtId="0" fontId="9" fillId="0" borderId="50" xfId="0" applyFont="1" applyFill="1" applyBorder="1" applyAlignment="1" applyProtection="1">
      <alignment horizontal="right"/>
      <protection/>
    </xf>
    <xf numFmtId="0" fontId="9" fillId="0" borderId="51" xfId="66" applyFont="1" applyFill="1" applyBorder="1" applyAlignment="1" applyProtection="1">
      <alignment horizontal="center" vertical="center"/>
      <protection/>
    </xf>
    <xf numFmtId="0" fontId="9" fillId="0" borderId="51" xfId="66" applyFont="1" applyFill="1" applyBorder="1" applyAlignment="1" applyProtection="1">
      <alignment vertical="center"/>
      <protection/>
    </xf>
    <xf numFmtId="0" fontId="28" fillId="0" borderId="28" xfId="63" applyFont="1" applyFill="1" applyBorder="1" applyAlignment="1" applyProtection="1">
      <alignment horizontal="center"/>
      <protection/>
    </xf>
    <xf numFmtId="0" fontId="28" fillId="0" borderId="0" xfId="0" applyFont="1" applyAlignment="1">
      <alignment horizontal="center"/>
    </xf>
    <xf numFmtId="0" fontId="28" fillId="0" borderId="0" xfId="63" applyFont="1" applyAlignment="1">
      <alignment horizontal="center"/>
      <protection/>
    </xf>
    <xf numFmtId="0" fontId="16" fillId="0" borderId="52" xfId="0" applyFont="1" applyFill="1" applyBorder="1" applyAlignment="1" applyProtection="1">
      <alignment horizontal="center"/>
      <protection/>
    </xf>
    <xf numFmtId="0" fontId="16" fillId="0" borderId="53" xfId="0" applyFont="1" applyFill="1" applyBorder="1" applyAlignment="1" applyProtection="1">
      <alignment horizontal="center"/>
      <protection/>
    </xf>
    <xf numFmtId="0" fontId="16" fillId="0" borderId="54" xfId="0" applyFont="1" applyFill="1" applyBorder="1" applyAlignment="1" applyProtection="1">
      <alignment horizontal="center"/>
      <protection/>
    </xf>
    <xf numFmtId="0" fontId="6" fillId="0" borderId="40" xfId="0" applyFont="1" applyFill="1" applyBorder="1" applyAlignment="1" applyProtection="1">
      <alignment wrapText="1"/>
      <protection/>
    </xf>
    <xf numFmtId="0" fontId="6" fillId="0" borderId="46" xfId="0" applyFont="1" applyFill="1" applyBorder="1" applyAlignment="1" applyProtection="1">
      <alignment horizontal="justify" wrapText="1"/>
      <protection/>
    </xf>
    <xf numFmtId="0" fontId="6" fillId="0" borderId="55" xfId="0" applyFont="1" applyFill="1" applyBorder="1" applyAlignment="1" applyProtection="1">
      <alignment horizontal="center"/>
      <protection/>
    </xf>
    <xf numFmtId="0" fontId="6" fillId="0" borderId="36" xfId="0" applyFont="1" applyBorder="1" applyAlignment="1">
      <alignment horizontal="center"/>
    </xf>
    <xf numFmtId="0" fontId="9" fillId="0" borderId="36" xfId="0" applyFont="1" applyBorder="1" applyAlignment="1">
      <alignment horizontal="center"/>
    </xf>
    <xf numFmtId="0" fontId="9" fillId="0" borderId="36" xfId="0" applyFont="1" applyBorder="1" applyAlignment="1">
      <alignment horizontal="center" wrapText="1"/>
    </xf>
    <xf numFmtId="0" fontId="6" fillId="0" borderId="36" xfId="0" applyFont="1" applyBorder="1" applyAlignment="1">
      <alignment/>
    </xf>
    <xf numFmtId="0" fontId="14" fillId="0" borderId="36" xfId="0" applyFont="1" applyFill="1" applyBorder="1" applyAlignment="1" applyProtection="1">
      <alignment horizontal="center" vertical="center"/>
      <protection/>
    </xf>
    <xf numFmtId="0" fontId="9" fillId="0" borderId="36" xfId="0" applyFont="1" applyFill="1" applyBorder="1" applyAlignment="1" applyProtection="1">
      <alignment horizontal="center" vertical="center"/>
      <protection/>
    </xf>
    <xf numFmtId="0" fontId="9" fillId="0" borderId="36" xfId="0" applyFont="1" applyFill="1" applyBorder="1" applyAlignment="1" applyProtection="1">
      <alignment horizontal="center" vertical="center" wrapText="1"/>
      <protection/>
    </xf>
    <xf numFmtId="0" fontId="9" fillId="0" borderId="36" xfId="0" applyFont="1" applyBorder="1" applyAlignment="1">
      <alignment horizontal="center" vertical="center" wrapText="1"/>
    </xf>
    <xf numFmtId="0" fontId="14" fillId="0" borderId="48" xfId="0" applyFont="1" applyBorder="1" applyAlignment="1">
      <alignment horizontal="center" wrapText="1"/>
    </xf>
    <xf numFmtId="0" fontId="15" fillId="0" borderId="36" xfId="0" applyFont="1" applyFill="1" applyBorder="1" applyAlignment="1" applyProtection="1">
      <alignment horizontal="center"/>
      <protection/>
    </xf>
    <xf numFmtId="0" fontId="9" fillId="0" borderId="48" xfId="0" applyFont="1" applyBorder="1" applyAlignment="1">
      <alignment horizontal="center" vertical="center" wrapText="1"/>
    </xf>
    <xf numFmtId="0" fontId="8" fillId="0" borderId="36" xfId="0" applyFont="1" applyBorder="1" applyAlignment="1">
      <alignment horizontal="center" wrapText="1"/>
    </xf>
    <xf numFmtId="0" fontId="14" fillId="0" borderId="36" xfId="0" applyFont="1" applyBorder="1" applyAlignment="1">
      <alignment horizontal="center"/>
    </xf>
    <xf numFmtId="0" fontId="14" fillId="0" borderId="36" xfId="0" applyFont="1" applyBorder="1" applyAlignment="1">
      <alignment horizontal="center" wrapText="1"/>
    </xf>
    <xf numFmtId="0" fontId="6" fillId="0" borderId="56" xfId="0" applyFont="1" applyFill="1" applyBorder="1" applyAlignment="1">
      <alignment horizontal="center"/>
    </xf>
    <xf numFmtId="0" fontId="15" fillId="0" borderId="36" xfId="0" applyFont="1" applyBorder="1" applyAlignment="1">
      <alignment/>
    </xf>
    <xf numFmtId="0" fontId="15" fillId="0" borderId="0" xfId="0" applyFont="1" applyAlignment="1">
      <alignment/>
    </xf>
    <xf numFmtId="0" fontId="14" fillId="0" borderId="36" xfId="0" applyFont="1" applyBorder="1" applyAlignment="1">
      <alignment horizontal="center" vertical="center" wrapText="1"/>
    </xf>
    <xf numFmtId="0" fontId="6" fillId="0" borderId="0" xfId="0" applyFont="1" applyAlignment="1">
      <alignment horizontal="center" vertical="center" wrapText="1"/>
    </xf>
    <xf numFmtId="0" fontId="21" fillId="0" borderId="0" xfId="0" applyFont="1" applyAlignment="1">
      <alignment/>
    </xf>
    <xf numFmtId="0" fontId="15" fillId="0" borderId="0" xfId="0" applyFont="1" applyAlignment="1">
      <alignment horizontal="center" vertical="center" wrapText="1"/>
    </xf>
    <xf numFmtId="0" fontId="14" fillId="0" borderId="36" xfId="0" applyFont="1" applyFill="1" applyBorder="1" applyAlignment="1" applyProtection="1">
      <alignment horizontal="center" vertical="center" wrapText="1"/>
      <protection/>
    </xf>
    <xf numFmtId="0" fontId="29" fillId="0" borderId="0" xfId="0" applyFont="1" applyAlignment="1">
      <alignment horizontal="center"/>
    </xf>
    <xf numFmtId="0" fontId="29" fillId="0" borderId="0" xfId="0" applyFont="1" applyAlignment="1">
      <alignment/>
    </xf>
    <xf numFmtId="0" fontId="6" fillId="0" borderId="46" xfId="0" applyFont="1" applyFill="1" applyBorder="1" applyAlignment="1" applyProtection="1">
      <alignment horizontal="left"/>
      <protection/>
    </xf>
    <xf numFmtId="0" fontId="6" fillId="0" borderId="57" xfId="0" applyFont="1" applyFill="1" applyBorder="1" applyAlignment="1" applyProtection="1">
      <alignment horizontal="left"/>
      <protection/>
    </xf>
    <xf numFmtId="3" fontId="9" fillId="0" borderId="58" xfId="0" applyNumberFormat="1" applyFont="1" applyBorder="1" applyAlignment="1">
      <alignment horizontal="center"/>
    </xf>
    <xf numFmtId="3" fontId="6" fillId="24" borderId="36" xfId="0" applyNumberFormat="1" applyFont="1" applyFill="1" applyBorder="1" applyAlignment="1">
      <alignment horizontal="center"/>
    </xf>
    <xf numFmtId="3" fontId="6" fillId="24" borderId="49" xfId="0" applyNumberFormat="1" applyFont="1" applyFill="1" applyBorder="1" applyAlignment="1">
      <alignment horizontal="center"/>
    </xf>
    <xf numFmtId="0" fontId="9" fillId="0" borderId="55" xfId="0" applyFont="1" applyFill="1" applyBorder="1" applyAlignment="1" applyProtection="1">
      <alignment horizontal="center"/>
      <protection/>
    </xf>
    <xf numFmtId="0" fontId="9" fillId="0" borderId="59" xfId="0" applyFont="1" applyFill="1" applyBorder="1" applyAlignment="1" applyProtection="1">
      <alignment horizontal="center"/>
      <protection/>
    </xf>
    <xf numFmtId="0" fontId="9" fillId="0" borderId="60" xfId="0" applyFont="1" applyFill="1" applyBorder="1" applyAlignment="1" applyProtection="1">
      <alignment horizontal="center"/>
      <protection/>
    </xf>
    <xf numFmtId="3" fontId="6" fillId="0" borderId="61" xfId="0" applyNumberFormat="1" applyFont="1" applyFill="1" applyBorder="1" applyAlignment="1" applyProtection="1">
      <alignment/>
      <protection locked="0"/>
    </xf>
    <xf numFmtId="3" fontId="6" fillId="0" borderId="62" xfId="0" applyNumberFormat="1" applyFont="1" applyFill="1" applyBorder="1" applyAlignment="1" applyProtection="1">
      <alignment/>
      <protection locked="0"/>
    </xf>
    <xf numFmtId="4" fontId="6" fillId="0" borderId="61" xfId="0" applyNumberFormat="1" applyFont="1" applyFill="1" applyBorder="1" applyAlignment="1" applyProtection="1">
      <alignment/>
      <protection locked="0"/>
    </xf>
    <xf numFmtId="3" fontId="6" fillId="0" borderId="63" xfId="0" applyNumberFormat="1" applyFont="1" applyFill="1" applyBorder="1" applyAlignment="1" applyProtection="1">
      <alignment/>
      <protection locked="0"/>
    </xf>
    <xf numFmtId="3" fontId="6" fillId="0" borderId="64" xfId="0" applyNumberFormat="1" applyFont="1" applyFill="1" applyBorder="1" applyAlignment="1" applyProtection="1">
      <alignment/>
      <protection locked="0"/>
    </xf>
    <xf numFmtId="3" fontId="6" fillId="0" borderId="65" xfId="0" applyNumberFormat="1" applyFont="1" applyFill="1" applyBorder="1" applyAlignment="1" applyProtection="1">
      <alignment/>
      <protection locked="0"/>
    </xf>
    <xf numFmtId="3" fontId="6" fillId="0" borderId="65" xfId="0" applyNumberFormat="1" applyFont="1" applyBorder="1" applyAlignment="1" applyProtection="1">
      <alignment/>
      <protection locked="0"/>
    </xf>
    <xf numFmtId="3" fontId="16" fillId="0" borderId="66" xfId="0" applyNumberFormat="1" applyFont="1" applyFill="1" applyBorder="1" applyAlignment="1" applyProtection="1">
      <alignment/>
      <protection locked="0"/>
    </xf>
    <xf numFmtId="3" fontId="16" fillId="0" borderId="67" xfId="0" applyNumberFormat="1" applyFont="1" applyFill="1" applyBorder="1" applyAlignment="1" applyProtection="1">
      <alignment/>
      <protection locked="0"/>
    </xf>
    <xf numFmtId="3" fontId="16" fillId="0" borderId="68" xfId="0" applyNumberFormat="1" applyFont="1" applyFill="1" applyBorder="1" applyAlignment="1" applyProtection="1">
      <alignment/>
      <protection locked="0"/>
    </xf>
    <xf numFmtId="3" fontId="16" fillId="0" borderId="69" xfId="0" applyNumberFormat="1" applyFont="1" applyFill="1" applyBorder="1" applyAlignment="1" applyProtection="1">
      <alignment/>
      <protection locked="0"/>
    </xf>
    <xf numFmtId="0" fontId="6" fillId="0" borderId="18" xfId="0" applyFont="1" applyFill="1" applyBorder="1" applyAlignment="1" applyProtection="1">
      <alignment horizontal="justify"/>
      <protection/>
    </xf>
    <xf numFmtId="0" fontId="9" fillId="0" borderId="70"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3" xfId="0" applyFont="1" applyFill="1" applyBorder="1" applyAlignment="1" applyProtection="1">
      <alignment horizontal="right"/>
      <protection/>
    </xf>
    <xf numFmtId="0" fontId="6" fillId="0" borderId="13" xfId="0" applyFont="1" applyFill="1" applyBorder="1" applyAlignment="1" applyProtection="1">
      <alignment horizontal="center" vertical="center"/>
      <protection/>
    </xf>
    <xf numFmtId="0" fontId="6" fillId="0" borderId="74" xfId="0" applyFont="1" applyFill="1" applyBorder="1" applyAlignment="1">
      <alignment horizontal="center" vertical="center"/>
    </xf>
    <xf numFmtId="0" fontId="6" fillId="0" borderId="75" xfId="0" applyFont="1" applyFill="1" applyBorder="1" applyAlignment="1" applyProtection="1">
      <alignment horizontal="center"/>
      <protection/>
    </xf>
    <xf numFmtId="3" fontId="6" fillId="0" borderId="18" xfId="63" applyNumberFormat="1" applyFont="1" applyFill="1" applyBorder="1" applyProtection="1">
      <alignment/>
      <protection locked="0"/>
    </xf>
    <xf numFmtId="3" fontId="6" fillId="0" borderId="76" xfId="63" applyNumberFormat="1" applyFont="1" applyFill="1" applyBorder="1" applyProtection="1">
      <alignment/>
      <protection locked="0"/>
    </xf>
    <xf numFmtId="3" fontId="6" fillId="0" borderId="61" xfId="63" applyNumberFormat="1" applyFont="1" applyFill="1" applyBorder="1" applyProtection="1">
      <alignment/>
      <protection locked="0"/>
    </xf>
    <xf numFmtId="3" fontId="6" fillId="0" borderId="18" xfId="64" applyNumberFormat="1" applyFont="1" applyFill="1" applyBorder="1" applyProtection="1">
      <alignment/>
      <protection locked="0"/>
    </xf>
    <xf numFmtId="3" fontId="6" fillId="0" borderId="76" xfId="64" applyNumberFormat="1" applyFont="1" applyFill="1" applyBorder="1" applyProtection="1">
      <alignment/>
      <protection locked="0"/>
    </xf>
    <xf numFmtId="3" fontId="6" fillId="0" borderId="61" xfId="64" applyNumberFormat="1" applyFont="1" applyFill="1" applyBorder="1" applyProtection="1">
      <alignment/>
      <protection locked="0"/>
    </xf>
    <xf numFmtId="0" fontId="6" fillId="0" borderId="77" xfId="0" applyFont="1" applyFill="1" applyBorder="1" applyAlignment="1" applyProtection="1">
      <alignment horizontal="center"/>
      <protection/>
    </xf>
    <xf numFmtId="3" fontId="6" fillId="0" borderId="45" xfId="63" applyNumberFormat="1" applyFont="1" applyFill="1" applyBorder="1" applyProtection="1">
      <alignment/>
      <protection locked="0"/>
    </xf>
    <xf numFmtId="3" fontId="6" fillId="0" borderId="78" xfId="63" applyNumberFormat="1" applyFont="1" applyFill="1" applyBorder="1" applyProtection="1">
      <alignment/>
      <protection locked="0"/>
    </xf>
    <xf numFmtId="3" fontId="6" fillId="0" borderId="79" xfId="63" applyNumberFormat="1" applyFont="1" applyFill="1" applyBorder="1" applyProtection="1">
      <alignment/>
      <protection locked="0"/>
    </xf>
    <xf numFmtId="3" fontId="6" fillId="0" borderId="80" xfId="63" applyNumberFormat="1" applyFont="1" applyFill="1" applyBorder="1" applyProtection="1">
      <alignment/>
      <protection locked="0"/>
    </xf>
    <xf numFmtId="3" fontId="6" fillId="0" borderId="61" xfId="65" applyNumberFormat="1" applyFont="1" applyFill="1" applyBorder="1" applyProtection="1">
      <alignment/>
      <protection locked="0"/>
    </xf>
    <xf numFmtId="3" fontId="6" fillId="0" borderId="45" xfId="65" applyNumberFormat="1" applyFont="1" applyFill="1" applyBorder="1" applyProtection="1">
      <alignment/>
      <protection locked="0"/>
    </xf>
    <xf numFmtId="3" fontId="6" fillId="0" borderId="76" xfId="65" applyNumberFormat="1" applyFont="1" applyFill="1" applyBorder="1" applyProtection="1">
      <alignment/>
      <protection locked="0"/>
    </xf>
    <xf numFmtId="3" fontId="6" fillId="0" borderId="55" xfId="65" applyNumberFormat="1" applyFont="1" applyFill="1" applyBorder="1" applyProtection="1">
      <alignment/>
      <protection locked="0"/>
    </xf>
    <xf numFmtId="3" fontId="6" fillId="0" borderId="78" xfId="65" applyNumberFormat="1" applyFont="1" applyFill="1" applyBorder="1" applyProtection="1">
      <alignment/>
      <protection locked="0"/>
    </xf>
    <xf numFmtId="3" fontId="6" fillId="0" borderId="17" xfId="65" applyNumberFormat="1" applyFont="1" applyFill="1" applyBorder="1" applyProtection="1">
      <alignment/>
      <protection locked="0"/>
    </xf>
    <xf numFmtId="3" fontId="6" fillId="0" borderId="81" xfId="65" applyNumberFormat="1" applyFont="1" applyFill="1" applyBorder="1" applyProtection="1">
      <alignment/>
      <protection locked="0"/>
    </xf>
    <xf numFmtId="3" fontId="6" fillId="0" borderId="82" xfId="65" applyNumberFormat="1" applyFont="1" applyFill="1" applyBorder="1" applyProtection="1">
      <alignment/>
      <protection locked="0"/>
    </xf>
    <xf numFmtId="3" fontId="6" fillId="0" borderId="75" xfId="65" applyNumberFormat="1" applyFont="1" applyFill="1" applyBorder="1" applyProtection="1">
      <alignment/>
      <protection locked="0"/>
    </xf>
    <xf numFmtId="3" fontId="6" fillId="0" borderId="83" xfId="65" applyNumberFormat="1" applyFont="1" applyFill="1" applyBorder="1" applyProtection="1">
      <alignment/>
      <protection locked="0"/>
    </xf>
    <xf numFmtId="3" fontId="6" fillId="0" borderId="59" xfId="65" applyNumberFormat="1" applyFont="1" applyFill="1" applyBorder="1" applyProtection="1">
      <alignment/>
      <protection locked="0"/>
    </xf>
    <xf numFmtId="3" fontId="6" fillId="0" borderId="56" xfId="65" applyNumberFormat="1" applyFont="1" applyFill="1" applyBorder="1" applyProtection="1">
      <alignment/>
      <protection locked="0"/>
    </xf>
    <xf numFmtId="3" fontId="6" fillId="0" borderId="84" xfId="65" applyNumberFormat="1" applyFont="1" applyFill="1" applyBorder="1" applyProtection="1">
      <alignment/>
      <protection locked="0"/>
    </xf>
    <xf numFmtId="0" fontId="19" fillId="0" borderId="32" xfId="0" applyFont="1" applyFill="1" applyBorder="1" applyAlignment="1" applyProtection="1">
      <alignment horizontal="center"/>
      <protection/>
    </xf>
    <xf numFmtId="0" fontId="19" fillId="0" borderId="33" xfId="0" applyFont="1" applyFill="1" applyBorder="1" applyAlignment="1" applyProtection="1">
      <alignment horizontal="center"/>
      <protection/>
    </xf>
    <xf numFmtId="0" fontId="22" fillId="0" borderId="85" xfId="0" applyFont="1" applyFill="1" applyBorder="1" applyAlignment="1" applyProtection="1">
      <alignment horizontal="center" textRotation="255" wrapText="1"/>
      <protection/>
    </xf>
    <xf numFmtId="0" fontId="22" fillId="0" borderId="86" xfId="0" applyFont="1" applyFill="1" applyBorder="1" applyAlignment="1" applyProtection="1">
      <alignment horizontal="center" textRotation="255" wrapText="1"/>
      <protection/>
    </xf>
    <xf numFmtId="0" fontId="22" fillId="0" borderId="86" xfId="0" applyFont="1" applyFill="1" applyBorder="1" applyAlignment="1" applyProtection="1" quotePrefix="1">
      <alignment horizontal="center" textRotation="255" wrapText="1"/>
      <protection/>
    </xf>
    <xf numFmtId="3" fontId="6" fillId="0" borderId="78" xfId="0" applyNumberFormat="1" applyFont="1" applyBorder="1" applyAlignment="1" applyProtection="1">
      <alignment/>
      <protection locked="0"/>
    </xf>
    <xf numFmtId="3" fontId="6" fillId="0" borderId="78" xfId="0" applyNumberFormat="1" applyFont="1" applyFill="1" applyBorder="1" applyAlignment="1" applyProtection="1">
      <alignment/>
      <protection locked="0"/>
    </xf>
    <xf numFmtId="3" fontId="6" fillId="0" borderId="48" xfId="0" applyNumberFormat="1" applyFont="1" applyFill="1" applyBorder="1" applyAlignment="1" applyProtection="1">
      <alignment/>
      <protection locked="0"/>
    </xf>
    <xf numFmtId="3" fontId="6" fillId="0" borderId="45" xfId="0" applyNumberFormat="1" applyFont="1" applyFill="1" applyBorder="1" applyAlignment="1" applyProtection="1">
      <alignment/>
      <protection locked="0"/>
    </xf>
    <xf numFmtId="3" fontId="6" fillId="0" borderId="80" xfId="0" applyNumberFormat="1" applyFont="1" applyFill="1" applyBorder="1" applyAlignment="1" applyProtection="1">
      <alignment/>
      <protection locked="0"/>
    </xf>
    <xf numFmtId="3" fontId="6" fillId="0" borderId="36" xfId="0" applyNumberFormat="1" applyFont="1" applyFill="1" applyBorder="1" applyAlignment="1" applyProtection="1">
      <alignment/>
      <protection locked="0"/>
    </xf>
    <xf numFmtId="3" fontId="6" fillId="0" borderId="56" xfId="0" applyNumberFormat="1" applyFont="1" applyFill="1" applyBorder="1" applyAlignment="1" applyProtection="1">
      <alignment/>
      <protection locked="0"/>
    </xf>
    <xf numFmtId="3" fontId="6" fillId="0" borderId="75" xfId="0" applyNumberFormat="1" applyFont="1" applyFill="1" applyBorder="1" applyAlignment="1" applyProtection="1">
      <alignment/>
      <protection locked="0"/>
    </xf>
    <xf numFmtId="3" fontId="6" fillId="0" borderId="87" xfId="0" applyNumberFormat="1" applyFont="1" applyFill="1" applyBorder="1" applyAlignment="1" applyProtection="1">
      <alignment/>
      <protection locked="0"/>
    </xf>
    <xf numFmtId="3" fontId="6" fillId="0" borderId="53" xfId="0" applyNumberFormat="1" applyFont="1" applyFill="1" applyBorder="1" applyAlignment="1" applyProtection="1">
      <alignment/>
      <protection locked="0"/>
    </xf>
    <xf numFmtId="3" fontId="6" fillId="0" borderId="61" xfId="66" applyNumberFormat="1" applyFont="1" applyFill="1" applyBorder="1" applyProtection="1">
      <alignment/>
      <protection locked="0"/>
    </xf>
    <xf numFmtId="3" fontId="6" fillId="0" borderId="45" xfId="66" applyNumberFormat="1" applyFont="1" applyFill="1" applyBorder="1" applyProtection="1">
      <alignment/>
      <protection locked="0"/>
    </xf>
    <xf numFmtId="3" fontId="6" fillId="0" borderId="76" xfId="66" applyNumberFormat="1" applyFont="1" applyFill="1" applyBorder="1" applyProtection="1">
      <alignment/>
      <protection locked="0"/>
    </xf>
    <xf numFmtId="3" fontId="6" fillId="0" borderId="55" xfId="66" applyNumberFormat="1" applyFont="1" applyFill="1" applyBorder="1" applyProtection="1">
      <alignment/>
      <protection locked="0"/>
    </xf>
    <xf numFmtId="3" fontId="6" fillId="0" borderId="78" xfId="66" applyNumberFormat="1" applyFont="1" applyFill="1" applyBorder="1" applyProtection="1">
      <alignment/>
      <protection locked="0"/>
    </xf>
    <xf numFmtId="3" fontId="6" fillId="0" borderId="77" xfId="66" applyNumberFormat="1" applyFont="1" applyFill="1" applyBorder="1" applyProtection="1">
      <alignment/>
      <protection locked="0"/>
    </xf>
    <xf numFmtId="0" fontId="9" fillId="0" borderId="11" xfId="67" applyFont="1" applyFill="1" applyBorder="1" applyAlignment="1">
      <alignment horizontal="center"/>
      <protection/>
    </xf>
    <xf numFmtId="0" fontId="9" fillId="0" borderId="88" xfId="0" applyFont="1" applyFill="1" applyBorder="1" applyAlignment="1" applyProtection="1">
      <alignment horizontal="centerContinuous" vertical="center"/>
      <protection/>
    </xf>
    <xf numFmtId="0" fontId="9" fillId="0" borderId="27" xfId="0" applyFont="1" applyFill="1" applyBorder="1" applyAlignment="1" applyProtection="1">
      <alignment horizontal="centerContinuous" vertical="center" wrapText="1"/>
      <protection/>
    </xf>
    <xf numFmtId="0" fontId="19" fillId="0" borderId="33" xfId="0" applyFont="1" applyFill="1" applyBorder="1" applyAlignment="1" applyProtection="1">
      <alignment/>
      <protection/>
    </xf>
    <xf numFmtId="0" fontId="19" fillId="0" borderId="32" xfId="0" applyFont="1" applyFill="1" applyBorder="1" applyAlignment="1" applyProtection="1">
      <alignment horizontal="center"/>
      <protection/>
    </xf>
    <xf numFmtId="0" fontId="19" fillId="0" borderId="33" xfId="0" applyFont="1" applyFill="1" applyBorder="1" applyAlignment="1" applyProtection="1">
      <alignment horizontal="center"/>
      <protection/>
    </xf>
    <xf numFmtId="0" fontId="19" fillId="0" borderId="34" xfId="0" applyFont="1" applyFill="1" applyBorder="1" applyAlignment="1" applyProtection="1">
      <alignment horizontal="center"/>
      <protection/>
    </xf>
    <xf numFmtId="0" fontId="19" fillId="0" borderId="89" xfId="0" applyFont="1" applyFill="1" applyBorder="1" applyAlignment="1" applyProtection="1">
      <alignment horizontal="center"/>
      <protection/>
    </xf>
    <xf numFmtId="0" fontId="19" fillId="0" borderId="0" xfId="0" applyFont="1" applyAlignment="1">
      <alignment/>
    </xf>
    <xf numFmtId="0" fontId="6" fillId="0" borderId="14" xfId="0" applyFont="1" applyBorder="1" applyAlignment="1">
      <alignment/>
    </xf>
    <xf numFmtId="0" fontId="6" fillId="0" borderId="37" xfId="0" applyFont="1" applyBorder="1" applyAlignment="1">
      <alignment/>
    </xf>
    <xf numFmtId="3" fontId="6" fillId="0" borderId="90" xfId="68" applyNumberFormat="1" applyFont="1" applyFill="1" applyBorder="1" applyProtection="1">
      <alignment/>
      <protection locked="0"/>
    </xf>
    <xf numFmtId="3" fontId="6" fillId="0" borderId="77" xfId="68" applyNumberFormat="1" applyFont="1" applyFill="1" applyBorder="1" applyProtection="1">
      <alignment/>
      <protection locked="0"/>
    </xf>
    <xf numFmtId="3" fontId="6" fillId="0" borderId="80" xfId="68" applyNumberFormat="1" applyFont="1" applyFill="1" applyBorder="1" applyProtection="1">
      <alignment/>
      <protection locked="0"/>
    </xf>
    <xf numFmtId="3" fontId="6" fillId="0" borderId="75" xfId="68" applyNumberFormat="1" applyFont="1" applyFill="1" applyBorder="1" applyProtection="1">
      <alignment/>
      <protection locked="0"/>
    </xf>
    <xf numFmtId="0" fontId="18" fillId="0" borderId="79" xfId="68" applyFont="1" applyFill="1" applyBorder="1" applyAlignment="1" applyProtection="1">
      <alignment horizontal="centerContinuous" vertical="center"/>
      <protection/>
    </xf>
    <xf numFmtId="0" fontId="14" fillId="0" borderId="10" xfId="67" applyFont="1" applyFill="1" applyBorder="1" applyAlignment="1">
      <alignment horizontal="centerContinuous"/>
      <protection/>
    </xf>
    <xf numFmtId="0" fontId="14" fillId="0" borderId="91" xfId="66" applyFont="1" applyFill="1" applyBorder="1" applyAlignment="1" applyProtection="1">
      <alignment horizontal="center" vertical="center"/>
      <protection/>
    </xf>
    <xf numFmtId="0" fontId="14" fillId="0" borderId="91" xfId="65" applyFont="1" applyFill="1" applyBorder="1" applyAlignment="1" applyProtection="1">
      <alignment horizontal="center" vertical="center"/>
      <protection/>
    </xf>
    <xf numFmtId="0" fontId="14" fillId="0" borderId="91" xfId="64" applyFont="1" applyFill="1" applyBorder="1" applyAlignment="1" applyProtection="1">
      <alignment horizontal="center" vertical="center"/>
      <protection/>
    </xf>
    <xf numFmtId="0" fontId="14" fillId="0" borderId="91" xfId="63" applyFont="1" applyFill="1" applyBorder="1" applyAlignment="1" applyProtection="1">
      <alignment horizontal="center" vertical="center"/>
      <protection/>
    </xf>
    <xf numFmtId="0" fontId="14" fillId="0" borderId="21" xfId="63" applyFont="1" applyFill="1" applyBorder="1" applyAlignment="1" applyProtection="1">
      <alignment horizontal="center" vertical="center"/>
      <protection/>
    </xf>
    <xf numFmtId="0" fontId="15" fillId="0" borderId="31" xfId="63" applyFont="1" applyFill="1" applyBorder="1" applyAlignment="1">
      <alignment horizontal="center"/>
      <protection/>
    </xf>
    <xf numFmtId="0" fontId="15" fillId="0" borderId="92" xfId="0" applyFont="1" applyFill="1" applyBorder="1" applyAlignment="1" applyProtection="1">
      <alignment horizontal="center"/>
      <protection/>
    </xf>
    <xf numFmtId="0" fontId="15" fillId="0" borderId="93" xfId="0" applyFont="1" applyFill="1" applyBorder="1" applyAlignment="1" applyProtection="1">
      <alignment horizontal="center"/>
      <protection/>
    </xf>
    <xf numFmtId="0" fontId="19" fillId="0" borderId="94" xfId="68" applyFont="1" applyFill="1" applyBorder="1" applyAlignment="1" applyProtection="1">
      <alignment horizontal="center"/>
      <protection/>
    </xf>
    <xf numFmtId="0" fontId="19" fillId="0" borderId="25" xfId="68" applyFont="1" applyFill="1" applyBorder="1" applyAlignment="1" applyProtection="1">
      <alignment horizontal="center"/>
      <protection/>
    </xf>
    <xf numFmtId="0" fontId="19" fillId="0" borderId="0" xfId="68" applyFont="1">
      <alignment/>
      <protection/>
    </xf>
    <xf numFmtId="0" fontId="19" fillId="0" borderId="31" xfId="0" applyFont="1" applyFill="1" applyBorder="1" applyAlignment="1">
      <alignment horizontal="center"/>
    </xf>
    <xf numFmtId="0" fontId="26" fillId="0" borderId="32" xfId="0" applyFont="1" applyFill="1" applyBorder="1" applyAlignment="1" applyProtection="1">
      <alignment horizontal="center"/>
      <protection/>
    </xf>
    <xf numFmtId="0" fontId="26" fillId="0" borderId="95" xfId="0" applyFont="1" applyFill="1" applyBorder="1" applyAlignment="1" applyProtection="1">
      <alignment horizontal="center"/>
      <protection/>
    </xf>
    <xf numFmtId="0" fontId="9" fillId="0" borderId="96" xfId="0" applyFont="1" applyFill="1" applyBorder="1" applyAlignment="1" applyProtection="1">
      <alignment horizontal="center" vertical="center"/>
      <protection/>
    </xf>
    <xf numFmtId="0" fontId="9" fillId="0" borderId="97" xfId="0" applyFont="1" applyFill="1" applyBorder="1" applyAlignment="1" applyProtection="1">
      <alignment horizontal="centerContinuous" vertical="center" wrapText="1"/>
      <protection/>
    </xf>
    <xf numFmtId="0" fontId="5" fillId="0" borderId="98" xfId="68" applyFont="1" applyBorder="1" applyAlignment="1" applyProtection="1">
      <alignment horizontal="left" vertical="top"/>
      <protection/>
    </xf>
    <xf numFmtId="0" fontId="9" fillId="0" borderId="50" xfId="63" applyFont="1" applyBorder="1" applyAlignment="1">
      <alignment horizontal="right"/>
      <protection/>
    </xf>
    <xf numFmtId="0" fontId="9" fillId="0" borderId="73" xfId="0" applyFont="1" applyFill="1" applyBorder="1" applyAlignment="1" applyProtection="1">
      <alignment horizontal="right" vertical="center"/>
      <protection/>
    </xf>
    <xf numFmtId="0" fontId="9" fillId="0" borderId="66" xfId="0" applyFont="1" applyFill="1" applyBorder="1" applyAlignment="1">
      <alignment horizontal="centerContinuous" vertical="center"/>
    </xf>
    <xf numFmtId="0" fontId="19" fillId="0" borderId="34" xfId="0" applyFont="1" applyFill="1" applyBorder="1" applyAlignment="1" applyProtection="1">
      <alignment horizontal="center"/>
      <protection/>
    </xf>
    <xf numFmtId="0" fontId="6" fillId="0" borderId="11" xfId="68" applyFont="1" applyBorder="1" applyAlignment="1">
      <alignment horizontal="center"/>
      <protection/>
    </xf>
    <xf numFmtId="0" fontId="9" fillId="0" borderId="14" xfId="68" applyFont="1" applyBorder="1" applyAlignment="1">
      <alignment horizontal="centerContinuous" vertical="center"/>
      <protection/>
    </xf>
    <xf numFmtId="0" fontId="9" fillId="0" borderId="37" xfId="68" applyFont="1" applyBorder="1" applyAlignment="1">
      <alignment horizontal="centerContinuous" vertical="center"/>
      <protection/>
    </xf>
    <xf numFmtId="0" fontId="9" fillId="0" borderId="14" xfId="63" applyFont="1" applyFill="1" applyBorder="1" applyAlignment="1">
      <alignment horizontal="centerContinuous" vertical="center"/>
      <protection/>
    </xf>
    <xf numFmtId="0" fontId="8" fillId="0" borderId="99" xfId="0" applyFont="1" applyFill="1" applyBorder="1" applyAlignment="1" applyProtection="1">
      <alignment horizontal="left" vertical="center" wrapText="1"/>
      <protection/>
    </xf>
    <xf numFmtId="0" fontId="6" fillId="0" borderId="98" xfId="0" applyFont="1" applyFill="1" applyBorder="1" applyAlignment="1">
      <alignment horizontal="centerContinuous"/>
    </xf>
    <xf numFmtId="0" fontId="8" fillId="0" borderId="100" xfId="0" applyFont="1" applyFill="1" applyBorder="1" applyAlignment="1" applyProtection="1">
      <alignment horizontal="centerContinuous" vertical="center" wrapText="1"/>
      <protection/>
    </xf>
    <xf numFmtId="0" fontId="9" fillId="0" borderId="25" xfId="0" applyFont="1" applyFill="1" applyBorder="1" applyAlignment="1" applyProtection="1">
      <alignment horizontal="center" vertical="center" wrapText="1"/>
      <protection/>
    </xf>
    <xf numFmtId="0" fontId="8" fillId="0" borderId="91" xfId="0" applyFont="1" applyFill="1" applyBorder="1" applyAlignment="1" applyProtection="1">
      <alignment horizontal="centerContinuous" vertical="center" wrapText="1"/>
      <protection/>
    </xf>
    <xf numFmtId="0" fontId="8" fillId="0" borderId="101" xfId="0" applyFont="1" applyFill="1" applyBorder="1" applyAlignment="1">
      <alignment horizontal="center" vertical="center"/>
    </xf>
    <xf numFmtId="0" fontId="9" fillId="0" borderId="95" xfId="0" applyFont="1" applyFill="1" applyBorder="1" applyAlignment="1" applyProtection="1">
      <alignment horizontal="center" wrapText="1"/>
      <protection/>
    </xf>
    <xf numFmtId="0" fontId="10" fillId="0" borderId="0" xfId="0" applyFont="1" applyBorder="1" applyAlignment="1" applyProtection="1">
      <alignment horizontal="left" vertical="top"/>
      <protection/>
    </xf>
    <xf numFmtId="0" fontId="5" fillId="0" borderId="0" xfId="0" applyFont="1" applyAlignment="1">
      <alignment horizontal="right" vertical="top"/>
    </xf>
    <xf numFmtId="0" fontId="9" fillId="0" borderId="14" xfId="0" applyFont="1" applyFill="1" applyBorder="1" applyAlignment="1" applyProtection="1">
      <alignment horizontal="centerContinuous" vertical="center"/>
      <protection/>
    </xf>
    <xf numFmtId="0" fontId="21" fillId="0" borderId="0" xfId="0" applyFont="1" applyAlignment="1">
      <alignment horizontal="center"/>
    </xf>
    <xf numFmtId="0" fontId="10" fillId="0" borderId="0" xfId="0" applyFont="1" applyBorder="1" applyAlignment="1" applyProtection="1">
      <alignment vertical="top" wrapText="1"/>
      <protection/>
    </xf>
    <xf numFmtId="0" fontId="24" fillId="0" borderId="0" xfId="0" applyFont="1" applyBorder="1" applyAlignment="1">
      <alignment vertical="center" wrapText="1"/>
    </xf>
    <xf numFmtId="0" fontId="27" fillId="0" borderId="0" xfId="0" applyFont="1" applyAlignment="1">
      <alignment/>
    </xf>
    <xf numFmtId="0" fontId="6" fillId="0" borderId="36" xfId="0" applyFont="1" applyFill="1" applyBorder="1" applyAlignment="1" applyProtection="1">
      <alignment horizontal="center"/>
      <protection/>
    </xf>
    <xf numFmtId="0" fontId="21" fillId="0" borderId="0" xfId="0" applyFont="1" applyAlignment="1">
      <alignment horizontal="left"/>
    </xf>
    <xf numFmtId="38" fontId="6" fillId="0" borderId="48" xfId="47" applyNumberFormat="1" applyFont="1" applyBorder="1" applyAlignment="1">
      <alignment/>
    </xf>
    <xf numFmtId="38" fontId="6" fillId="0" borderId="36" xfId="47" applyNumberFormat="1" applyFont="1" applyBorder="1" applyAlignment="1">
      <alignment/>
    </xf>
    <xf numFmtId="38" fontId="6" fillId="0" borderId="59" xfId="47" applyNumberFormat="1" applyFont="1" applyBorder="1" applyAlignment="1">
      <alignment/>
    </xf>
    <xf numFmtId="0" fontId="6" fillId="0" borderId="36" xfId="0" applyFont="1" applyBorder="1" applyAlignment="1">
      <alignment horizontal="center"/>
    </xf>
    <xf numFmtId="0" fontId="6" fillId="0" borderId="48" xfId="0" applyFont="1" applyFill="1" applyBorder="1" applyAlignment="1" applyProtection="1">
      <alignment horizontal="center"/>
      <protection/>
    </xf>
    <xf numFmtId="3" fontId="6" fillId="0" borderId="61" xfId="0" applyNumberFormat="1" applyFont="1" applyFill="1" applyBorder="1" applyAlignment="1" applyProtection="1">
      <alignment/>
      <protection locked="0"/>
    </xf>
    <xf numFmtId="3" fontId="6" fillId="24" borderId="61" xfId="0" applyNumberFormat="1" applyFont="1" applyFill="1" applyBorder="1" applyAlignment="1" applyProtection="1">
      <alignment/>
      <protection locked="0"/>
    </xf>
    <xf numFmtId="3" fontId="6" fillId="24" borderId="45" xfId="0" applyNumberFormat="1" applyFont="1" applyFill="1" applyBorder="1" applyAlignment="1" applyProtection="1">
      <alignment/>
      <protection locked="0"/>
    </xf>
    <xf numFmtId="3" fontId="6" fillId="24" borderId="75" xfId="0" applyNumberFormat="1" applyFont="1" applyFill="1" applyBorder="1" applyAlignment="1" applyProtection="1">
      <alignment/>
      <protection locked="0"/>
    </xf>
    <xf numFmtId="0" fontId="31" fillId="0" borderId="98" xfId="0" applyFont="1" applyBorder="1" applyAlignment="1">
      <alignment horizontal="right" vertical="center" wrapText="1"/>
    </xf>
    <xf numFmtId="3" fontId="6" fillId="0" borderId="16" xfId="67" applyNumberFormat="1" applyFont="1" applyFill="1" applyBorder="1" applyAlignment="1" applyProtection="1">
      <alignment/>
      <protection locked="0"/>
    </xf>
    <xf numFmtId="3" fontId="6" fillId="0" borderId="102" xfId="67" applyNumberFormat="1" applyFont="1" applyFill="1" applyBorder="1" applyAlignment="1" applyProtection="1">
      <alignment/>
      <protection locked="0"/>
    </xf>
    <xf numFmtId="3" fontId="6" fillId="0" borderId="77" xfId="67" applyNumberFormat="1" applyFont="1" applyFill="1" applyBorder="1" applyAlignment="1" applyProtection="1">
      <alignment/>
      <protection locked="0"/>
    </xf>
    <xf numFmtId="3" fontId="6" fillId="0" borderId="103" xfId="67" applyNumberFormat="1" applyFont="1" applyFill="1" applyBorder="1" applyAlignment="1" applyProtection="1">
      <alignment/>
      <protection locked="0"/>
    </xf>
    <xf numFmtId="3" fontId="6" fillId="0" borderId="17" xfId="67" applyNumberFormat="1" applyFont="1" applyFill="1" applyBorder="1" applyAlignment="1" applyProtection="1">
      <alignment/>
      <protection locked="0"/>
    </xf>
    <xf numFmtId="3" fontId="6" fillId="0" borderId="61" xfId="67" applyNumberFormat="1" applyFont="1" applyFill="1" applyBorder="1" applyAlignment="1" applyProtection="1">
      <alignment/>
      <protection locked="0"/>
    </xf>
    <xf numFmtId="3" fontId="6" fillId="0" borderId="55" xfId="67" applyNumberFormat="1" applyFont="1" applyFill="1" applyBorder="1" applyAlignment="1" applyProtection="1">
      <alignment/>
      <protection locked="0"/>
    </xf>
    <xf numFmtId="3" fontId="6" fillId="0" borderId="45" xfId="67" applyNumberFormat="1" applyFont="1" applyFill="1" applyBorder="1" applyAlignment="1" applyProtection="1">
      <alignment/>
      <protection locked="0"/>
    </xf>
    <xf numFmtId="3" fontId="6" fillId="0" borderId="78" xfId="67" applyNumberFormat="1" applyFont="1" applyFill="1" applyBorder="1" applyAlignment="1" applyProtection="1">
      <alignment/>
      <protection locked="0"/>
    </xf>
    <xf numFmtId="3" fontId="6" fillId="0" borderId="81" xfId="67" applyNumberFormat="1" applyFont="1" applyFill="1" applyBorder="1" applyAlignment="1" applyProtection="1">
      <alignment/>
      <protection locked="0"/>
    </xf>
    <xf numFmtId="3" fontId="6" fillId="24" borderId="36" xfId="0" applyNumberFormat="1" applyFont="1" applyFill="1" applyBorder="1" applyAlignment="1">
      <alignment/>
    </xf>
    <xf numFmtId="3" fontId="6" fillId="0" borderId="36" xfId="0" applyNumberFormat="1" applyFont="1" applyFill="1" applyBorder="1" applyAlignment="1">
      <alignment/>
    </xf>
    <xf numFmtId="40" fontId="6" fillId="0" borderId="36" xfId="47" applyFont="1" applyBorder="1" applyAlignment="1">
      <alignment/>
    </xf>
    <xf numFmtId="38" fontId="6" fillId="0" borderId="36" xfId="47" applyNumberFormat="1" applyFont="1" applyBorder="1" applyAlignment="1">
      <alignment/>
    </xf>
    <xf numFmtId="4" fontId="6" fillId="0" borderId="36" xfId="0" applyNumberFormat="1" applyFont="1" applyBorder="1" applyAlignment="1">
      <alignment/>
    </xf>
    <xf numFmtId="10" fontId="6" fillId="0" borderId="36" xfId="71" applyNumberFormat="1" applyFont="1" applyBorder="1" applyAlignment="1">
      <alignment/>
    </xf>
    <xf numFmtId="0" fontId="6" fillId="0" borderId="104" xfId="0" applyFont="1" applyBorder="1" applyAlignment="1">
      <alignment horizontal="center" vertical="center" wrapText="1"/>
    </xf>
    <xf numFmtId="0" fontId="9" fillId="0" borderId="0" xfId="0" applyFont="1" applyAlignment="1">
      <alignment/>
    </xf>
    <xf numFmtId="0" fontId="10" fillId="0" borderId="0" xfId="0" applyFont="1" applyBorder="1" applyAlignment="1" applyProtection="1">
      <alignment horizontal="left" vertical="top" wrapText="1"/>
      <protection/>
    </xf>
    <xf numFmtId="179" fontId="32" fillId="0" borderId="0" xfId="61" applyAlignment="1">
      <alignment vertical="center"/>
      <protection/>
    </xf>
    <xf numFmtId="179" fontId="33" fillId="0" borderId="0" xfId="61" applyFont="1" applyAlignment="1">
      <alignment vertical="center"/>
      <protection/>
    </xf>
    <xf numFmtId="179" fontId="32" fillId="0" borderId="0" xfId="61" applyFill="1" applyAlignment="1">
      <alignment vertical="center"/>
      <protection/>
    </xf>
    <xf numFmtId="179" fontId="16" fillId="0" borderId="0" xfId="61" applyFont="1" applyAlignment="1" applyProtection="1">
      <alignment horizontal="left" vertical="center"/>
      <protection/>
    </xf>
    <xf numFmtId="179" fontId="6" fillId="0" borderId="0" xfId="61" applyFont="1" applyAlignment="1" applyProtection="1">
      <alignment horizontal="left" vertical="top"/>
      <protection/>
    </xf>
    <xf numFmtId="179" fontId="37" fillId="0" borderId="0" xfId="61" applyFont="1" applyAlignment="1">
      <alignment vertical="top"/>
      <protection/>
    </xf>
    <xf numFmtId="179" fontId="37" fillId="0" borderId="0" xfId="61" applyFont="1" applyAlignment="1">
      <alignment vertical="center"/>
      <protection/>
    </xf>
    <xf numFmtId="179" fontId="32" fillId="0" borderId="0" xfId="62" applyNumberFormat="1" applyFont="1" applyAlignment="1">
      <alignment vertical="center"/>
      <protection/>
    </xf>
    <xf numFmtId="179" fontId="39" fillId="0" borderId="0" xfId="61" applyFont="1" applyAlignment="1">
      <alignment vertical="center"/>
      <protection/>
    </xf>
    <xf numFmtId="179" fontId="13" fillId="0" borderId="0" xfId="61" applyFont="1" applyAlignment="1" applyProtection="1">
      <alignment horizontal="left" vertical="center"/>
      <protection/>
    </xf>
    <xf numFmtId="0" fontId="15" fillId="0" borderId="77" xfId="0" applyFont="1" applyFill="1" applyBorder="1" applyAlignment="1" applyProtection="1">
      <alignment horizontal="center"/>
      <protection/>
    </xf>
    <xf numFmtId="0" fontId="15" fillId="0" borderId="45" xfId="0" applyFont="1" applyFill="1" applyBorder="1" applyAlignment="1" applyProtection="1">
      <alignment horizontal="center"/>
      <protection/>
    </xf>
    <xf numFmtId="0" fontId="15" fillId="0" borderId="45" xfId="0" applyFont="1" applyFill="1" applyBorder="1" applyAlignment="1" applyProtection="1" quotePrefix="1">
      <alignment horizontal="center"/>
      <protection/>
    </xf>
    <xf numFmtId="3" fontId="6" fillId="0" borderId="0" xfId="0" applyNumberFormat="1" applyFont="1" applyAlignment="1">
      <alignment horizontal="center"/>
    </xf>
    <xf numFmtId="3" fontId="6" fillId="0" borderId="0" xfId="0" applyNumberFormat="1" applyFont="1" applyAlignment="1">
      <alignment/>
    </xf>
    <xf numFmtId="4" fontId="41" fillId="0" borderId="36" xfId="0" applyNumberFormat="1" applyFont="1" applyBorder="1" applyAlignment="1">
      <alignment horizontal="center"/>
    </xf>
    <xf numFmtId="3" fontId="9" fillId="0" borderId="36" xfId="0" applyNumberFormat="1" applyFont="1" applyFill="1" applyBorder="1" applyAlignment="1">
      <alignment/>
    </xf>
    <xf numFmtId="0" fontId="9" fillId="0" borderId="36" xfId="0" applyFont="1" applyFill="1" applyBorder="1" applyAlignment="1">
      <alignment horizontal="center"/>
    </xf>
    <xf numFmtId="0" fontId="6" fillId="0" borderId="0" xfId="0" applyFont="1" applyAlignment="1" applyProtection="1">
      <alignment/>
      <protection/>
    </xf>
    <xf numFmtId="0" fontId="0" fillId="0" borderId="0" xfId="0" applyAlignment="1" applyProtection="1">
      <alignment/>
      <protection/>
    </xf>
    <xf numFmtId="0" fontId="6" fillId="0" borderId="38" xfId="0" applyFont="1" applyFill="1" applyBorder="1" applyAlignment="1">
      <alignment horizontal="centerContinuous"/>
    </xf>
    <xf numFmtId="0" fontId="6" fillId="0" borderId="105" xfId="0" applyFont="1" applyFill="1" applyBorder="1" applyAlignment="1">
      <alignment horizontal="center"/>
    </xf>
    <xf numFmtId="179" fontId="16" fillId="0" borderId="0" xfId="61" applyFont="1" applyAlignment="1" applyProtection="1">
      <alignment vertical="center"/>
      <protection/>
    </xf>
    <xf numFmtId="179" fontId="34" fillId="0" borderId="0" xfId="61" applyFont="1" applyAlignment="1" applyProtection="1">
      <alignment vertical="center"/>
      <protection/>
    </xf>
    <xf numFmtId="179" fontId="32" fillId="0" borderId="0" xfId="61" applyAlignment="1" applyProtection="1">
      <alignment vertical="center"/>
      <protection/>
    </xf>
    <xf numFmtId="179" fontId="16" fillId="0" borderId="0" xfId="61" applyFont="1" applyFill="1" applyBorder="1" applyAlignment="1" applyProtection="1">
      <alignment vertical="center"/>
      <protection/>
    </xf>
    <xf numFmtId="0" fontId="6" fillId="0" borderId="0" xfId="59" applyFont="1" applyAlignment="1" applyProtection="1">
      <alignment vertical="center"/>
      <protection/>
    </xf>
    <xf numFmtId="179" fontId="6" fillId="0" borderId="0" xfId="61" applyFont="1" applyAlignment="1" applyProtection="1">
      <alignment vertical="top"/>
      <protection/>
    </xf>
    <xf numFmtId="179" fontId="37" fillId="0" borderId="0" xfId="61" applyFont="1" applyAlignment="1" applyProtection="1">
      <alignment vertical="top"/>
      <protection/>
    </xf>
    <xf numFmtId="179" fontId="9" fillId="0" borderId="0" xfId="61" applyFont="1" applyAlignment="1" applyProtection="1">
      <alignment vertical="center"/>
      <protection/>
    </xf>
    <xf numFmtId="179" fontId="37" fillId="0" borderId="0" xfId="61" applyFont="1" applyAlignment="1" applyProtection="1">
      <alignment vertical="center"/>
      <protection/>
    </xf>
    <xf numFmtId="179" fontId="6" fillId="0" borderId="0" xfId="61" applyFont="1" applyAlignment="1" applyProtection="1">
      <alignment vertical="center"/>
      <protection/>
    </xf>
    <xf numFmtId="179" fontId="38" fillId="0" borderId="0" xfId="61" applyFont="1" applyAlignment="1" applyProtection="1">
      <alignment horizontal="left" vertical="center" wrapText="1"/>
      <protection/>
    </xf>
    <xf numFmtId="179" fontId="16" fillId="0" borderId="0" xfId="61" applyFont="1" applyFill="1" applyAlignment="1" applyProtection="1">
      <alignment vertical="center"/>
      <protection/>
    </xf>
    <xf numFmtId="0" fontId="36" fillId="0" borderId="0" xfId="59" applyFont="1" applyFill="1" applyBorder="1" applyAlignment="1" applyProtection="1">
      <alignment horizontal="left" vertical="center"/>
      <protection/>
    </xf>
    <xf numFmtId="0" fontId="6" fillId="0" borderId="0" xfId="59" applyFont="1" applyFill="1" applyAlignment="1" applyProtection="1">
      <alignment vertical="center"/>
      <protection/>
    </xf>
    <xf numFmtId="0" fontId="23" fillId="0" borderId="0" xfId="59" applyFont="1" applyFill="1" applyBorder="1" applyAlignment="1" applyProtection="1">
      <alignment horizontal="center" vertical="center"/>
      <protection/>
    </xf>
    <xf numFmtId="179" fontId="13" fillId="0" borderId="0" xfId="62" applyNumberFormat="1" applyFont="1" applyAlignment="1" applyProtection="1">
      <alignment vertical="center"/>
      <protection/>
    </xf>
    <xf numFmtId="179" fontId="21" fillId="0" borderId="0" xfId="62" applyNumberFormat="1" applyFont="1" applyAlignment="1" applyProtection="1">
      <alignment vertical="center"/>
      <protection/>
    </xf>
    <xf numFmtId="179" fontId="16" fillId="0" borderId="0" xfId="62" applyNumberFormat="1" applyFont="1" applyAlignment="1" applyProtection="1">
      <alignment vertical="center"/>
      <protection/>
    </xf>
    <xf numFmtId="0" fontId="8" fillId="0" borderId="0" xfId="0" applyFont="1" applyAlignment="1" applyProtection="1">
      <alignment horizontal="center" vertical="top"/>
      <protection/>
    </xf>
    <xf numFmtId="179" fontId="16" fillId="0" borderId="0" xfId="62" applyNumberFormat="1" applyFont="1" applyBorder="1" applyAlignment="1" applyProtection="1">
      <alignment vertical="center"/>
      <protection/>
    </xf>
    <xf numFmtId="179" fontId="39" fillId="0" borderId="0" xfId="61" applyFont="1" applyAlignment="1" applyProtection="1">
      <alignment vertical="center"/>
      <protection/>
    </xf>
    <xf numFmtId="179" fontId="16" fillId="0" borderId="0" xfId="61" applyFont="1" applyBorder="1" applyAlignment="1" applyProtection="1">
      <alignment vertical="center"/>
      <protection/>
    </xf>
    <xf numFmtId="0" fontId="16" fillId="0" borderId="0" xfId="62" applyProtection="1">
      <alignment/>
      <protection/>
    </xf>
    <xf numFmtId="179" fontId="8" fillId="0" borderId="36" xfId="61" applyFont="1" applyFill="1" applyBorder="1" applyAlignment="1" applyProtection="1">
      <alignment horizontal="center" vertical="center"/>
      <protection/>
    </xf>
    <xf numFmtId="179" fontId="32" fillId="0" borderId="0" xfId="61" applyFont="1" applyAlignment="1" applyProtection="1">
      <alignment vertical="center"/>
      <protection/>
    </xf>
    <xf numFmtId="0" fontId="0" fillId="0" borderId="0" xfId="60" applyAlignment="1" applyProtection="1">
      <alignment vertical="center"/>
      <protection/>
    </xf>
    <xf numFmtId="179" fontId="40" fillId="0" borderId="0" xfId="61" applyFont="1" applyAlignment="1" applyProtection="1">
      <alignment vertical="center"/>
      <protection/>
    </xf>
    <xf numFmtId="0" fontId="7" fillId="0" borderId="0" xfId="0" applyFont="1" applyAlignment="1" applyProtection="1">
      <alignment/>
      <protection/>
    </xf>
    <xf numFmtId="0" fontId="6" fillId="0" borderId="0" xfId="0" applyFont="1" applyAlignment="1" applyProtection="1">
      <alignment horizontal="center"/>
      <protection/>
    </xf>
    <xf numFmtId="204" fontId="33" fillId="0" borderId="0" xfId="61" applyNumberFormat="1" applyFont="1" applyAlignment="1" applyProtection="1">
      <alignment vertical="center"/>
      <protection/>
    </xf>
    <xf numFmtId="179" fontId="42" fillId="0" borderId="0" xfId="61" applyFont="1" applyAlignment="1" applyProtection="1">
      <alignment vertical="center"/>
      <protection/>
    </xf>
    <xf numFmtId="204" fontId="32" fillId="0" borderId="0" xfId="61" applyNumberFormat="1" applyAlignment="1" applyProtection="1">
      <alignment vertical="center"/>
      <protection locked="0"/>
    </xf>
    <xf numFmtId="0" fontId="6" fillId="0" borderId="77" xfId="68" applyFont="1" applyFill="1" applyBorder="1" applyAlignment="1">
      <alignment horizontal="centerContinuous" vertical="center" wrapText="1"/>
      <protection/>
    </xf>
    <xf numFmtId="0" fontId="17" fillId="0" borderId="90" xfId="68" applyFont="1" applyFill="1" applyBorder="1" applyAlignment="1" applyProtection="1">
      <alignment horizontal="centerContinuous" vertical="center" wrapText="1"/>
      <protection/>
    </xf>
    <xf numFmtId="0" fontId="17" fillId="0" borderId="82" xfId="68" applyFont="1" applyFill="1" applyBorder="1" applyAlignment="1" applyProtection="1">
      <alignment horizontal="centerContinuous" vertical="center" wrapText="1"/>
      <protection/>
    </xf>
    <xf numFmtId="0" fontId="18" fillId="0" borderId="106" xfId="68" applyFont="1" applyFill="1" applyBorder="1" applyAlignment="1" applyProtection="1">
      <alignment horizontal="centerContinuous" vertical="center"/>
      <protection/>
    </xf>
    <xf numFmtId="1" fontId="6" fillId="0" borderId="0" xfId="0" applyNumberFormat="1" applyFont="1" applyAlignment="1">
      <alignment/>
    </xf>
    <xf numFmtId="1" fontId="9" fillId="0" borderId="36" xfId="0" applyNumberFormat="1" applyFont="1" applyFill="1" applyBorder="1" applyAlignment="1" applyProtection="1">
      <alignment horizontal="center" vertical="center" wrapText="1"/>
      <protection/>
    </xf>
    <xf numFmtId="1" fontId="14" fillId="0" borderId="36" xfId="0" applyNumberFormat="1" applyFont="1" applyFill="1" applyBorder="1" applyAlignment="1" applyProtection="1">
      <alignment horizontal="center" vertical="center" wrapText="1"/>
      <protection/>
    </xf>
    <xf numFmtId="1" fontId="6" fillId="0" borderId="0" xfId="0" applyNumberFormat="1" applyFont="1" applyAlignment="1">
      <alignment horizontal="center"/>
    </xf>
    <xf numFmtId="3" fontId="9" fillId="0" borderId="36" xfId="0" applyNumberFormat="1" applyFont="1" applyFill="1" applyBorder="1" applyAlignment="1" applyProtection="1">
      <alignment horizontal="center" vertical="center" wrapText="1"/>
      <protection/>
    </xf>
    <xf numFmtId="3" fontId="14" fillId="0" borderId="36" xfId="0" applyNumberFormat="1" applyFont="1" applyFill="1" applyBorder="1" applyAlignment="1" applyProtection="1">
      <alignment horizontal="center" vertical="center" wrapText="1"/>
      <protection/>
    </xf>
    <xf numFmtId="0" fontId="43" fillId="0" borderId="0" xfId="0" applyFont="1" applyAlignment="1">
      <alignment/>
    </xf>
    <xf numFmtId="38" fontId="43" fillId="0" borderId="0" xfId="0" applyNumberFormat="1" applyFont="1" applyAlignment="1">
      <alignment/>
    </xf>
    <xf numFmtId="0" fontId="44" fillId="0" borderId="0" xfId="0" applyFont="1" applyAlignment="1">
      <alignment/>
    </xf>
    <xf numFmtId="0" fontId="0" fillId="0" borderId="0" xfId="0" applyFont="1" applyAlignment="1">
      <alignment/>
    </xf>
    <xf numFmtId="0" fontId="0" fillId="0" borderId="0" xfId="0" applyFont="1" applyAlignment="1">
      <alignment/>
    </xf>
    <xf numFmtId="10" fontId="0" fillId="0" borderId="93" xfId="71" applyNumberFormat="1" applyFont="1" applyBorder="1" applyAlignment="1">
      <alignment horizontal="center"/>
    </xf>
    <xf numFmtId="10" fontId="0" fillId="0" borderId="68" xfId="71" applyNumberFormat="1" applyFont="1" applyBorder="1" applyAlignment="1">
      <alignment horizontal="center"/>
    </xf>
    <xf numFmtId="10" fontId="0" fillId="0" borderId="107" xfId="71" applyNumberFormat="1" applyFont="1" applyBorder="1" applyAlignment="1">
      <alignment horizontal="center"/>
    </xf>
    <xf numFmtId="10" fontId="25" fillId="0" borderId="59" xfId="71" applyNumberFormat="1" applyFont="1" applyBorder="1" applyAlignment="1">
      <alignment horizontal="center" wrapText="1"/>
    </xf>
    <xf numFmtId="10" fontId="0" fillId="0" borderId="59" xfId="71" applyNumberFormat="1" applyFont="1" applyBorder="1" applyAlignment="1">
      <alignment horizontal="center"/>
    </xf>
    <xf numFmtId="10" fontId="0" fillId="0" borderId="55" xfId="71" applyNumberFormat="1" applyFont="1" applyBorder="1" applyAlignment="1">
      <alignment horizontal="center"/>
    </xf>
    <xf numFmtId="206" fontId="6" fillId="24" borderId="61" xfId="0" applyNumberFormat="1" applyFont="1" applyFill="1" applyBorder="1" applyAlignment="1">
      <alignment/>
    </xf>
    <xf numFmtId="206" fontId="6" fillId="24" borderId="93" xfId="0" applyNumberFormat="1" applyFont="1" applyFill="1" applyBorder="1" applyAlignment="1">
      <alignment/>
    </xf>
    <xf numFmtId="206" fontId="6" fillId="0" borderId="108" xfId="0" applyNumberFormat="1" applyFont="1" applyFill="1" applyBorder="1" applyAlignment="1">
      <alignment/>
    </xf>
    <xf numFmtId="206" fontId="6" fillId="0" borderId="109" xfId="0" applyNumberFormat="1" applyFont="1" applyFill="1" applyBorder="1" applyAlignment="1">
      <alignment/>
    </xf>
    <xf numFmtId="206" fontId="6" fillId="0" borderId="110" xfId="0" applyNumberFormat="1" applyFont="1" applyFill="1" applyBorder="1" applyAlignment="1">
      <alignment/>
    </xf>
    <xf numFmtId="206" fontId="6" fillId="0" borderId="50" xfId="63" applyNumberFormat="1" applyFont="1" applyFill="1" applyBorder="1">
      <alignment/>
      <protection/>
    </xf>
    <xf numFmtId="206" fontId="6" fillId="0" borderId="109" xfId="63" applyNumberFormat="1" applyFont="1" applyFill="1" applyBorder="1">
      <alignment/>
      <protection/>
    </xf>
    <xf numFmtId="206" fontId="6" fillId="0" borderId="108" xfId="63" applyNumberFormat="1" applyFont="1" applyFill="1" applyBorder="1">
      <alignment/>
      <protection/>
    </xf>
    <xf numFmtId="206" fontId="6" fillId="24" borderId="62" xfId="0" applyNumberFormat="1" applyFont="1" applyFill="1" applyBorder="1" applyAlignment="1">
      <alignment/>
    </xf>
    <xf numFmtId="206" fontId="6" fillId="24" borderId="111" xfId="0" applyNumberFormat="1" applyFont="1" applyFill="1" applyBorder="1" applyAlignment="1">
      <alignment vertical="center"/>
    </xf>
    <xf numFmtId="206" fontId="6" fillId="0" borderId="108" xfId="0" applyNumberFormat="1" applyFont="1" applyFill="1" applyBorder="1" applyAlignment="1" applyProtection="1">
      <alignment vertical="center"/>
      <protection/>
    </xf>
    <xf numFmtId="206" fontId="6" fillId="0" borderId="112" xfId="0" applyNumberFormat="1" applyFont="1" applyFill="1" applyBorder="1" applyAlignment="1" applyProtection="1">
      <alignment vertical="center"/>
      <protection/>
    </xf>
    <xf numFmtId="206" fontId="6" fillId="0" borderId="90" xfId="63" applyNumberFormat="1" applyFont="1" applyFill="1" applyBorder="1" applyProtection="1">
      <alignment/>
      <protection/>
    </xf>
    <xf numFmtId="206" fontId="6" fillId="0" borderId="92" xfId="63" applyNumberFormat="1" applyFont="1" applyFill="1" applyBorder="1" applyProtection="1">
      <alignment/>
      <protection/>
    </xf>
    <xf numFmtId="206" fontId="6" fillId="0" borderId="63" xfId="63" applyNumberFormat="1" applyFont="1" applyFill="1" applyBorder="1" applyProtection="1">
      <alignment/>
      <protection/>
    </xf>
    <xf numFmtId="206" fontId="6" fillId="0" borderId="93" xfId="63" applyNumberFormat="1" applyFont="1" applyFill="1" applyBorder="1" applyProtection="1">
      <alignment/>
      <protection/>
    </xf>
    <xf numFmtId="206" fontId="6" fillId="0" borderId="108" xfId="63" applyNumberFormat="1" applyFont="1" applyFill="1" applyBorder="1" applyProtection="1">
      <alignment/>
      <protection/>
    </xf>
    <xf numFmtId="206" fontId="6" fillId="0" borderId="109" xfId="63" applyNumberFormat="1" applyFont="1" applyFill="1" applyBorder="1" applyProtection="1">
      <alignment/>
      <protection/>
    </xf>
    <xf numFmtId="206" fontId="6" fillId="0" borderId="80" xfId="64" applyNumberFormat="1" applyFont="1" applyFill="1" applyBorder="1" applyAlignment="1" applyProtection="1">
      <alignment/>
      <protection/>
    </xf>
    <xf numFmtId="206" fontId="6" fillId="0" borderId="68" xfId="64" applyNumberFormat="1" applyFont="1" applyFill="1" applyBorder="1" applyAlignment="1" applyProtection="1">
      <alignment/>
      <protection/>
    </xf>
    <xf numFmtId="206" fontId="6" fillId="24" borderId="108" xfId="64" applyNumberFormat="1" applyFont="1" applyFill="1" applyBorder="1" applyAlignment="1">
      <alignment/>
      <protection/>
    </xf>
    <xf numFmtId="206" fontId="6" fillId="24" borderId="110" xfId="64" applyNumberFormat="1" applyFont="1" applyFill="1" applyBorder="1" applyAlignment="1">
      <alignment/>
      <protection/>
    </xf>
    <xf numFmtId="206" fontId="6" fillId="24" borderId="109" xfId="64" applyNumberFormat="1" applyFont="1" applyFill="1" applyBorder="1" applyAlignment="1">
      <alignment/>
      <protection/>
    </xf>
    <xf numFmtId="206" fontId="6" fillId="24" borderId="108" xfId="65" applyNumberFormat="1" applyFont="1" applyFill="1" applyBorder="1">
      <alignment/>
      <protection/>
    </xf>
    <xf numFmtId="206" fontId="6" fillId="24" borderId="109" xfId="65" applyNumberFormat="1" applyFont="1" applyFill="1" applyBorder="1">
      <alignment/>
      <protection/>
    </xf>
    <xf numFmtId="206" fontId="6" fillId="24" borderId="110" xfId="65" applyNumberFormat="1" applyFont="1" applyFill="1" applyBorder="1">
      <alignment/>
      <protection/>
    </xf>
    <xf numFmtId="206" fontId="6" fillId="24" borderId="78" xfId="65" applyNumberFormat="1" applyFont="1" applyFill="1" applyBorder="1">
      <alignment/>
      <protection/>
    </xf>
    <xf numFmtId="206" fontId="6" fillId="24" borderId="113" xfId="65" applyNumberFormat="1" applyFont="1" applyFill="1" applyBorder="1">
      <alignment/>
      <protection/>
    </xf>
    <xf numFmtId="206" fontId="6" fillId="24" borderId="66" xfId="65" applyNumberFormat="1" applyFont="1" applyFill="1" applyBorder="1">
      <alignment/>
      <protection/>
    </xf>
    <xf numFmtId="206" fontId="6" fillId="24" borderId="90" xfId="66" applyNumberFormat="1" applyFont="1" applyFill="1" applyBorder="1">
      <alignment/>
      <protection/>
    </xf>
    <xf numFmtId="206" fontId="6" fillId="24" borderId="113" xfId="66" applyNumberFormat="1" applyFont="1" applyFill="1" applyBorder="1">
      <alignment/>
      <protection/>
    </xf>
    <xf numFmtId="206" fontId="6" fillId="24" borderId="63" xfId="66" applyNumberFormat="1" applyFont="1" applyFill="1" applyBorder="1">
      <alignment/>
      <protection/>
    </xf>
    <xf numFmtId="206" fontId="6" fillId="24" borderId="66" xfId="66" applyNumberFormat="1" applyFont="1" applyFill="1" applyBorder="1">
      <alignment/>
      <protection/>
    </xf>
    <xf numFmtId="206" fontId="6" fillId="24" borderId="108" xfId="66" applyNumberFormat="1" applyFont="1" applyFill="1" applyBorder="1">
      <alignment/>
      <protection/>
    </xf>
    <xf numFmtId="206" fontId="6" fillId="24" borderId="110" xfId="66" applyNumberFormat="1" applyFont="1" applyFill="1" applyBorder="1">
      <alignment/>
      <protection/>
    </xf>
    <xf numFmtId="206" fontId="6" fillId="24" borderId="109" xfId="66" applyNumberFormat="1" applyFont="1" applyFill="1" applyBorder="1">
      <alignment/>
      <protection/>
    </xf>
    <xf numFmtId="206" fontId="6" fillId="24" borderId="80" xfId="67" applyNumberFormat="1" applyFont="1" applyFill="1" applyBorder="1" applyAlignment="1">
      <alignment/>
      <protection/>
    </xf>
    <xf numFmtId="206" fontId="6" fillId="24" borderId="75" xfId="67" applyNumberFormat="1" applyFont="1" applyFill="1" applyBorder="1" applyAlignment="1">
      <alignment/>
      <protection/>
    </xf>
    <xf numFmtId="206" fontId="6" fillId="24" borderId="108" xfId="67" applyNumberFormat="1" applyFont="1" applyFill="1" applyBorder="1" applyAlignment="1">
      <alignment/>
      <protection/>
    </xf>
    <xf numFmtId="206" fontId="6" fillId="24" borderId="109" xfId="67" applyNumberFormat="1" applyFont="1" applyFill="1" applyBorder="1" applyAlignment="1">
      <alignment/>
      <protection/>
    </xf>
    <xf numFmtId="206" fontId="6" fillId="24" borderId="90" xfId="0" applyNumberFormat="1" applyFont="1" applyFill="1" applyBorder="1" applyAlignment="1">
      <alignment/>
    </xf>
    <xf numFmtId="206" fontId="6" fillId="24" borderId="92" xfId="0" applyNumberFormat="1" applyFont="1" applyFill="1" applyBorder="1" applyAlignment="1">
      <alignment/>
    </xf>
    <xf numFmtId="206" fontId="6" fillId="24" borderId="63" xfId="0" applyNumberFormat="1" applyFont="1" applyFill="1" applyBorder="1" applyAlignment="1">
      <alignment/>
    </xf>
    <xf numFmtId="206" fontId="6" fillId="24" borderId="93" xfId="0" applyNumberFormat="1" applyFont="1" applyFill="1" applyBorder="1" applyAlignment="1">
      <alignment/>
    </xf>
    <xf numFmtId="206" fontId="6" fillId="0" borderId="108" xfId="0" applyNumberFormat="1" applyFont="1" applyFill="1" applyBorder="1" applyAlignment="1" applyProtection="1">
      <alignment/>
      <protection/>
    </xf>
    <xf numFmtId="206" fontId="6" fillId="0" borderId="110" xfId="0" applyNumberFormat="1" applyFont="1" applyFill="1" applyBorder="1" applyAlignment="1" applyProtection="1">
      <alignment/>
      <protection/>
    </xf>
    <xf numFmtId="206" fontId="6" fillId="0" borderId="109" xfId="0" applyNumberFormat="1" applyFont="1" applyFill="1" applyBorder="1" applyAlignment="1" applyProtection="1">
      <alignment/>
      <protection/>
    </xf>
    <xf numFmtId="206" fontId="6" fillId="24" borderId="108" xfId="68" applyNumberFormat="1" applyFont="1" applyFill="1" applyBorder="1">
      <alignment/>
      <protection/>
    </xf>
    <xf numFmtId="206" fontId="6" fillId="24" borderId="109" xfId="68" applyNumberFormat="1" applyFont="1" applyFill="1" applyBorder="1">
      <alignment/>
      <protection/>
    </xf>
    <xf numFmtId="206" fontId="6" fillId="24" borderId="110" xfId="68" applyNumberFormat="1" applyFont="1" applyFill="1" applyBorder="1">
      <alignment/>
      <protection/>
    </xf>
    <xf numFmtId="0" fontId="6" fillId="0" borderId="84" xfId="68" applyFont="1" applyFill="1" applyBorder="1" applyAlignment="1">
      <alignment horizontal="centerContinuous" vertical="center" wrapText="1"/>
      <protection/>
    </xf>
    <xf numFmtId="206" fontId="6" fillId="24" borderId="114" xfId="0" applyNumberFormat="1" applyFont="1" applyFill="1" applyBorder="1" applyAlignment="1">
      <alignment/>
    </xf>
    <xf numFmtId="206" fontId="6" fillId="24" borderId="115" xfId="0" applyNumberFormat="1" applyFont="1" applyFill="1" applyBorder="1" applyAlignment="1">
      <alignment/>
    </xf>
    <xf numFmtId="206" fontId="6" fillId="24" borderId="62" xfId="0" applyNumberFormat="1" applyFont="1" applyFill="1" applyBorder="1" applyAlignment="1">
      <alignment/>
    </xf>
    <xf numFmtId="206" fontId="6" fillId="24" borderId="108" xfId="0" applyNumberFormat="1" applyFont="1" applyFill="1" applyBorder="1" applyAlignment="1">
      <alignment/>
    </xf>
    <xf numFmtId="206" fontId="6" fillId="24" borderId="66" xfId="0" applyNumberFormat="1" applyFont="1" applyFill="1" applyBorder="1" applyAlignment="1">
      <alignment/>
    </xf>
    <xf numFmtId="0" fontId="34" fillId="0" borderId="0" xfId="61" applyNumberFormat="1" applyFont="1" applyAlignment="1" applyProtection="1">
      <alignment vertical="center"/>
      <protection/>
    </xf>
    <xf numFmtId="0" fontId="19" fillId="0" borderId="25" xfId="68" applyFont="1" applyFill="1" applyBorder="1" applyAlignment="1">
      <alignment horizontal="center"/>
      <protection/>
    </xf>
    <xf numFmtId="0" fontId="32" fillId="0" borderId="0" xfId="61" applyNumberFormat="1" applyAlignment="1" applyProtection="1">
      <alignment vertical="center"/>
      <protection locked="0"/>
    </xf>
    <xf numFmtId="0" fontId="24" fillId="0" borderId="116" xfId="0" applyFont="1" applyBorder="1" applyAlignment="1">
      <alignment horizontal="left" vertical="center" wrapText="1"/>
    </xf>
    <xf numFmtId="0" fontId="18" fillId="0" borderId="26" xfId="0" applyFont="1" applyFill="1" applyBorder="1" applyAlignment="1" applyProtection="1">
      <alignment horizontal="center" vertical="center" wrapText="1"/>
      <protection/>
    </xf>
    <xf numFmtId="0" fontId="18" fillId="0" borderId="117" xfId="0" applyNumberFormat="1" applyFont="1" applyFill="1" applyBorder="1" applyAlignment="1" applyProtection="1">
      <alignment horizontal="center" vertical="center" wrapText="1"/>
      <protection/>
    </xf>
    <xf numFmtId="0" fontId="18" fillId="0" borderId="117" xfId="0" applyFont="1" applyFill="1" applyBorder="1" applyAlignment="1" applyProtection="1">
      <alignment horizontal="center" vertical="center" wrapText="1"/>
      <protection/>
    </xf>
    <xf numFmtId="0" fontId="45" fillId="0" borderId="32" xfId="0" applyFont="1" applyFill="1" applyBorder="1" applyAlignment="1">
      <alignment horizontal="center" vertical="center" wrapText="1"/>
    </xf>
    <xf numFmtId="0" fontId="45" fillId="0" borderId="118" xfId="0" applyFont="1" applyFill="1" applyBorder="1" applyAlignment="1">
      <alignment horizontal="center" vertical="center" wrapText="1"/>
    </xf>
    <xf numFmtId="0" fontId="46" fillId="0" borderId="0" xfId="0" applyFont="1" applyAlignment="1">
      <alignment/>
    </xf>
    <xf numFmtId="0" fontId="17" fillId="0" borderId="16" xfId="68" applyFont="1" applyFill="1" applyBorder="1" applyAlignment="1" applyProtection="1">
      <alignment horizontal="centerContinuous" vertical="center" wrapText="1"/>
      <protection/>
    </xf>
    <xf numFmtId="0" fontId="6" fillId="0" borderId="17" xfId="68" applyFont="1" applyFill="1" applyBorder="1" applyAlignment="1">
      <alignment horizontal="centerContinuous" vertical="center" wrapText="1"/>
      <protection/>
    </xf>
    <xf numFmtId="2" fontId="6" fillId="0" borderId="119" xfId="0" applyNumberFormat="1" applyFont="1" applyBorder="1" applyAlignment="1">
      <alignment horizontal="center" vertical="center" wrapText="1"/>
    </xf>
    <xf numFmtId="179" fontId="13" fillId="0" borderId="0" xfId="61" applyFont="1" applyAlignment="1" applyProtection="1">
      <alignment horizontal="left" vertical="center" wrapText="1"/>
      <protection/>
    </xf>
    <xf numFmtId="204" fontId="32" fillId="0" borderId="0" xfId="61" applyNumberFormat="1" applyFont="1" applyFill="1" applyAlignment="1" applyProtection="1">
      <alignment vertical="center"/>
      <protection/>
    </xf>
    <xf numFmtId="204" fontId="33" fillId="0" borderId="0" xfId="61" applyNumberFormat="1" applyFont="1" applyFill="1" applyAlignment="1" applyProtection="1">
      <alignment vertical="center"/>
      <protection/>
    </xf>
    <xf numFmtId="179" fontId="48" fillId="0" borderId="0" xfId="61" applyFont="1" applyAlignment="1">
      <alignment horizontal="center" vertical="center" wrapText="1"/>
      <protection/>
    </xf>
    <xf numFmtId="0" fontId="48" fillId="0" borderId="0" xfId="61" applyNumberFormat="1" applyFont="1" applyAlignment="1">
      <alignment horizontal="center" vertical="center" wrapText="1"/>
      <protection/>
    </xf>
    <xf numFmtId="49" fontId="50" fillId="0" borderId="56" xfId="36" applyNumberFormat="1" applyFont="1" applyBorder="1" applyAlignment="1" applyProtection="1">
      <alignment horizontal="left" vertical="center"/>
      <protection locked="0"/>
    </xf>
    <xf numFmtId="0" fontId="32" fillId="0" borderId="0" xfId="61" applyNumberFormat="1" applyAlignment="1">
      <alignment vertical="center"/>
      <protection/>
    </xf>
    <xf numFmtId="179" fontId="13" fillId="0" borderId="0" xfId="61" applyFont="1" applyBorder="1" applyAlignment="1" applyProtection="1">
      <alignment horizontal="left" vertical="center" wrapText="1"/>
      <protection/>
    </xf>
    <xf numFmtId="179" fontId="32" fillId="0" borderId="0" xfId="61" applyFont="1" applyAlignment="1">
      <alignment vertical="center"/>
      <protection/>
    </xf>
    <xf numFmtId="179" fontId="51" fillId="0" borderId="0" xfId="61" applyFont="1" applyAlignment="1" applyProtection="1">
      <alignment vertical="center"/>
      <protection/>
    </xf>
    <xf numFmtId="179" fontId="51" fillId="0" borderId="0" xfId="61" applyFont="1" applyAlignment="1">
      <alignment vertical="center"/>
      <protection/>
    </xf>
    <xf numFmtId="3" fontId="9" fillId="0" borderId="120" xfId="0" applyNumberFormat="1" applyFont="1" applyBorder="1" applyAlignment="1">
      <alignment horizontal="center"/>
    </xf>
    <xf numFmtId="214" fontId="6" fillId="24" borderId="114" xfId="0" applyNumberFormat="1" applyFont="1" applyFill="1" applyBorder="1" applyAlignment="1">
      <alignment/>
    </xf>
    <xf numFmtId="0" fontId="14" fillId="0" borderId="121" xfId="0" applyFont="1" applyBorder="1" applyAlignment="1">
      <alignment horizontal="center" vertical="center" wrapText="1"/>
    </xf>
    <xf numFmtId="0" fontId="14" fillId="0" borderId="122" xfId="0" applyFont="1" applyBorder="1" applyAlignment="1">
      <alignment horizontal="center" vertical="center" wrapText="1"/>
    </xf>
    <xf numFmtId="0" fontId="14" fillId="0" borderId="123" xfId="0" applyFont="1" applyBorder="1" applyAlignment="1">
      <alignment horizontal="center" vertical="center" wrapText="1"/>
    </xf>
    <xf numFmtId="179" fontId="16" fillId="0" borderId="0" xfId="61" applyFont="1" applyAlignment="1" applyProtection="1">
      <alignment vertical="top"/>
      <protection/>
    </xf>
    <xf numFmtId="179" fontId="16" fillId="0" borderId="0" xfId="61" applyFont="1" applyAlignment="1">
      <alignment vertical="top"/>
      <protection/>
    </xf>
    <xf numFmtId="206" fontId="6" fillId="0" borderId="124" xfId="63" applyNumberFormat="1" applyFont="1" applyFill="1" applyBorder="1">
      <alignment/>
      <protection/>
    </xf>
    <xf numFmtId="3" fontId="6" fillId="0" borderId="55" xfId="63" applyNumberFormat="1" applyFont="1" applyFill="1" applyBorder="1" applyProtection="1">
      <alignment/>
      <protection locked="0"/>
    </xf>
    <xf numFmtId="206" fontId="6" fillId="0" borderId="28" xfId="63" applyNumberFormat="1" applyFont="1" applyFill="1" applyBorder="1">
      <alignment/>
      <protection/>
    </xf>
    <xf numFmtId="3" fontId="6" fillId="0" borderId="90" xfId="63" applyNumberFormat="1" applyFont="1" applyFill="1" applyBorder="1" applyProtection="1">
      <alignment/>
      <protection locked="0"/>
    </xf>
    <xf numFmtId="206" fontId="6" fillId="0" borderId="124" xfId="63" applyNumberFormat="1" applyFont="1" applyFill="1" applyBorder="1" applyProtection="1">
      <alignment/>
      <protection/>
    </xf>
    <xf numFmtId="3" fontId="6" fillId="0" borderId="63" xfId="63" applyNumberFormat="1" applyFont="1" applyFill="1" applyBorder="1" applyProtection="1">
      <alignment/>
      <protection locked="0"/>
    </xf>
    <xf numFmtId="3" fontId="6" fillId="0" borderId="125" xfId="67" applyNumberFormat="1" applyFont="1" applyFill="1" applyBorder="1" applyAlignment="1" applyProtection="1">
      <alignment/>
      <protection locked="0"/>
    </xf>
    <xf numFmtId="3" fontId="6" fillId="0" borderId="76" xfId="67" applyNumberFormat="1" applyFont="1" applyFill="1" applyBorder="1" applyAlignment="1" applyProtection="1">
      <alignment/>
      <protection locked="0"/>
    </xf>
    <xf numFmtId="206" fontId="6" fillId="24" borderId="124" xfId="67" applyNumberFormat="1" applyFont="1" applyFill="1" applyBorder="1" applyAlignment="1">
      <alignment/>
      <protection/>
    </xf>
    <xf numFmtId="206" fontId="6" fillId="24" borderId="126" xfId="67" applyNumberFormat="1" applyFont="1" applyFill="1" applyBorder="1" applyAlignment="1">
      <alignment/>
      <protection/>
    </xf>
    <xf numFmtId="0" fontId="17" fillId="0" borderId="23" xfId="67" applyFont="1" applyFill="1" applyBorder="1" applyAlignment="1" applyProtection="1">
      <alignment horizontal="centerContinuous" vertical="center" wrapText="1"/>
      <protection/>
    </xf>
    <xf numFmtId="0" fontId="6" fillId="0" borderId="24" xfId="67" applyFont="1" applyFill="1" applyBorder="1" applyAlignment="1" applyProtection="1">
      <alignment horizontal="centerContinuous" vertical="center" wrapText="1"/>
      <protection/>
    </xf>
    <xf numFmtId="206" fontId="6" fillId="24" borderId="127" xfId="67" applyNumberFormat="1" applyFont="1" applyFill="1" applyBorder="1" applyAlignment="1">
      <alignment/>
      <protection/>
    </xf>
    <xf numFmtId="0" fontId="18" fillId="0" borderId="128" xfId="67" applyFont="1" applyFill="1" applyBorder="1" applyAlignment="1" applyProtection="1">
      <alignment horizontal="centerContinuous" vertical="center" wrapText="1"/>
      <protection/>
    </xf>
    <xf numFmtId="0" fontId="18" fillId="0" borderId="129" xfId="67" applyFont="1" applyFill="1" applyBorder="1" applyAlignment="1" applyProtection="1">
      <alignment horizontal="centerContinuous" vertical="center" wrapText="1"/>
      <protection/>
    </xf>
    <xf numFmtId="206" fontId="6" fillId="24" borderId="130" xfId="67" applyNumberFormat="1" applyFont="1" applyFill="1" applyBorder="1" applyAlignment="1">
      <alignment/>
      <protection/>
    </xf>
    <xf numFmtId="206" fontId="0" fillId="0" borderId="131" xfId="0" applyNumberFormat="1" applyBorder="1" applyAlignment="1">
      <alignment/>
    </xf>
    <xf numFmtId="206" fontId="6" fillId="0" borderId="110" xfId="63" applyNumberFormat="1" applyFont="1" applyFill="1" applyBorder="1" applyProtection="1">
      <alignment/>
      <protection/>
    </xf>
    <xf numFmtId="206" fontId="6" fillId="24" borderId="114" xfId="64" applyNumberFormat="1" applyFont="1" applyFill="1" applyBorder="1" applyAlignment="1">
      <alignment/>
      <protection/>
    </xf>
    <xf numFmtId="206" fontId="6" fillId="24" borderId="80" xfId="68" applyNumberFormat="1" applyFont="1" applyFill="1" applyBorder="1">
      <alignment/>
      <protection/>
    </xf>
    <xf numFmtId="0" fontId="19" fillId="0" borderId="100" xfId="68" applyFont="1" applyFill="1" applyBorder="1" applyAlignment="1" applyProtection="1">
      <alignment horizontal="center"/>
      <protection/>
    </xf>
    <xf numFmtId="206" fontId="6" fillId="24" borderId="75" xfId="68" applyNumberFormat="1" applyFont="1" applyFill="1" applyBorder="1">
      <alignment/>
      <protection/>
    </xf>
    <xf numFmtId="179" fontId="13" fillId="0" borderId="0" xfId="61" applyFont="1" applyFill="1" applyBorder="1" applyAlignment="1" applyProtection="1">
      <alignment vertical="center"/>
      <protection locked="0"/>
    </xf>
    <xf numFmtId="179" fontId="42" fillId="24" borderId="0" xfId="61" applyFont="1" applyFill="1" applyAlignment="1" applyProtection="1">
      <alignment vertical="center"/>
      <protection/>
    </xf>
    <xf numFmtId="179" fontId="16" fillId="24" borderId="0" xfId="61" applyFont="1" applyFill="1" applyBorder="1" applyAlignment="1" applyProtection="1">
      <alignment vertical="center"/>
      <protection/>
    </xf>
    <xf numFmtId="179" fontId="13" fillId="0" borderId="0" xfId="61" applyFont="1" applyFill="1" applyBorder="1" applyAlignment="1" applyProtection="1">
      <alignment vertical="center"/>
      <protection/>
    </xf>
    <xf numFmtId="179" fontId="32" fillId="0" borderId="0" xfId="61" applyBorder="1" applyAlignment="1">
      <alignment vertical="center"/>
      <protection/>
    </xf>
    <xf numFmtId="179" fontId="32" fillId="0" borderId="0" xfId="61" applyAlignment="1" applyProtection="1">
      <alignment vertical="center"/>
      <protection locked="0"/>
    </xf>
    <xf numFmtId="49" fontId="16" fillId="24" borderId="21" xfId="59" applyNumberFormat="1" applyFont="1" applyFill="1" applyBorder="1" applyAlignment="1" applyProtection="1">
      <alignment horizontal="left" vertical="center"/>
      <protection locked="0"/>
    </xf>
    <xf numFmtId="49" fontId="16" fillId="24" borderId="0" xfId="59" applyNumberFormat="1" applyFont="1" applyFill="1" applyBorder="1" applyAlignment="1" applyProtection="1">
      <alignment horizontal="left" vertical="center"/>
      <protection locked="0"/>
    </xf>
    <xf numFmtId="0" fontId="48" fillId="0" borderId="0" xfId="61" applyNumberFormat="1" applyFont="1" applyBorder="1" applyAlignment="1">
      <alignment horizontal="center" vertical="center" wrapText="1"/>
      <protection/>
    </xf>
    <xf numFmtId="179" fontId="8" fillId="0" borderId="0" xfId="61" applyFont="1" applyFill="1" applyBorder="1" applyAlignment="1" applyProtection="1">
      <alignment horizontal="center" vertical="center"/>
      <protection/>
    </xf>
    <xf numFmtId="3" fontId="0" fillId="0" borderId="113" xfId="0" applyNumberFormat="1" applyBorder="1" applyAlignment="1" applyProtection="1">
      <alignment/>
      <protection locked="0"/>
    </xf>
    <xf numFmtId="3" fontId="0" fillId="0" borderId="67" xfId="0" applyNumberFormat="1" applyBorder="1" applyAlignment="1" applyProtection="1">
      <alignment/>
      <protection locked="0"/>
    </xf>
    <xf numFmtId="0" fontId="8" fillId="24" borderId="0" xfId="0" applyFont="1" applyFill="1" applyAlignment="1" applyProtection="1">
      <alignment horizontal="center" vertical="top"/>
      <protection/>
    </xf>
    <xf numFmtId="204" fontId="16" fillId="0" borderId="0" xfId="61" applyNumberFormat="1" applyFont="1" applyAlignment="1" applyProtection="1">
      <alignment vertical="center"/>
      <protection/>
    </xf>
    <xf numFmtId="1" fontId="16" fillId="22" borderId="36" xfId="61" applyNumberFormat="1" applyFont="1" applyFill="1" applyBorder="1" applyAlignment="1" applyProtection="1">
      <alignment vertical="center"/>
      <protection locked="0"/>
    </xf>
    <xf numFmtId="179" fontId="32" fillId="0" borderId="0" xfId="61" applyBorder="1" applyAlignment="1" applyProtection="1">
      <alignment vertical="center"/>
      <protection/>
    </xf>
    <xf numFmtId="3" fontId="6" fillId="0" borderId="77" xfId="64" applyNumberFormat="1" applyFont="1" applyFill="1" applyBorder="1" applyProtection="1">
      <alignment/>
      <protection locked="0"/>
    </xf>
    <xf numFmtId="3" fontId="0" fillId="0" borderId="90" xfId="0" applyNumberFormat="1" applyBorder="1" applyAlignment="1" applyProtection="1">
      <alignment/>
      <protection locked="0"/>
    </xf>
    <xf numFmtId="3" fontId="6" fillId="0" borderId="45" xfId="64" applyNumberFormat="1" applyFont="1" applyFill="1" applyBorder="1" applyProtection="1">
      <alignment/>
      <protection locked="0"/>
    </xf>
    <xf numFmtId="3" fontId="0" fillId="0" borderId="80" xfId="0" applyNumberFormat="1" applyBorder="1" applyAlignment="1" applyProtection="1">
      <alignment/>
      <protection locked="0"/>
    </xf>
    <xf numFmtId="206" fontId="0" fillId="0" borderId="108" xfId="0" applyNumberFormat="1" applyBorder="1" applyAlignment="1">
      <alignment/>
    </xf>
    <xf numFmtId="0" fontId="24" fillId="0" borderId="0" xfId="0" applyFont="1" applyBorder="1" applyAlignment="1">
      <alignment horizontal="left" vertical="center" wrapText="1"/>
    </xf>
    <xf numFmtId="0" fontId="9" fillId="0" borderId="36" xfId="0" applyFont="1" applyFill="1" applyBorder="1" applyAlignment="1" applyProtection="1">
      <alignment horizontal="center" vertical="center"/>
      <protection/>
    </xf>
    <xf numFmtId="0" fontId="9" fillId="0" borderId="36" xfId="0" applyFont="1" applyBorder="1" applyAlignment="1">
      <alignment horizontal="center" vertical="center" wrapText="1"/>
    </xf>
    <xf numFmtId="0" fontId="6" fillId="0" borderId="36" xfId="0" applyFont="1" applyBorder="1" applyAlignment="1">
      <alignment horizontal="center" vertical="center" wrapText="1"/>
    </xf>
    <xf numFmtId="0" fontId="9" fillId="0" borderId="36" xfId="0" applyFont="1" applyFill="1" applyBorder="1" applyAlignment="1" applyProtection="1">
      <alignment horizontal="center" vertical="center" wrapText="1"/>
      <protection/>
    </xf>
    <xf numFmtId="0" fontId="22" fillId="0" borderId="36" xfId="0" applyFont="1" applyFill="1" applyBorder="1" applyAlignment="1" applyProtection="1">
      <alignment horizontal="center" vertical="center" wrapText="1"/>
      <protection/>
    </xf>
    <xf numFmtId="0" fontId="20" fillId="0" borderId="36" xfId="0" applyFont="1" applyFill="1" applyBorder="1" applyAlignment="1" applyProtection="1">
      <alignment horizontal="center" vertical="center" wrapText="1"/>
      <protection/>
    </xf>
    <xf numFmtId="0" fontId="72" fillId="0" borderId="36" xfId="0" applyFont="1" applyFill="1" applyBorder="1" applyAlignment="1" applyProtection="1">
      <alignment horizontal="center" vertical="center" wrapText="1"/>
      <protection/>
    </xf>
    <xf numFmtId="213" fontId="6" fillId="0" borderId="36" xfId="0" applyNumberFormat="1" applyFont="1" applyFill="1" applyBorder="1" applyAlignment="1" applyProtection="1">
      <alignment horizontal="center"/>
      <protection/>
    </xf>
    <xf numFmtId="213" fontId="6" fillId="0" borderId="36" xfId="47" applyNumberFormat="1" applyFont="1" applyBorder="1" applyAlignment="1">
      <alignment/>
    </xf>
    <xf numFmtId="212" fontId="6" fillId="0" borderId="36" xfId="0" applyNumberFormat="1" applyFont="1" applyBorder="1" applyAlignment="1">
      <alignment/>
    </xf>
    <xf numFmtId="212" fontId="9" fillId="0" borderId="36" xfId="0" applyNumberFormat="1" applyFont="1" applyBorder="1" applyAlignment="1">
      <alignment/>
    </xf>
    <xf numFmtId="212" fontId="73" fillId="0" borderId="36" xfId="0" applyNumberFormat="1" applyFont="1" applyBorder="1" applyAlignment="1">
      <alignment/>
    </xf>
    <xf numFmtId="0" fontId="18" fillId="0" borderId="132" xfId="68" applyFont="1" applyFill="1" applyBorder="1" applyAlignment="1" applyProtection="1">
      <alignment horizontal="centerContinuous" vertical="center"/>
      <protection/>
    </xf>
    <xf numFmtId="3" fontId="6" fillId="0" borderId="51" xfId="68" applyNumberFormat="1" applyFont="1" applyFill="1" applyBorder="1" applyProtection="1">
      <alignment/>
      <protection locked="0"/>
    </xf>
    <xf numFmtId="3" fontId="6" fillId="0" borderId="83" xfId="68" applyNumberFormat="1" applyFont="1" applyFill="1" applyBorder="1" applyProtection="1">
      <alignment/>
      <protection locked="0"/>
    </xf>
    <xf numFmtId="206" fontId="6" fillId="24" borderId="124" xfId="68" applyNumberFormat="1" applyFont="1" applyFill="1" applyBorder="1">
      <alignment/>
      <protection/>
    </xf>
    <xf numFmtId="0" fontId="18" fillId="0" borderId="133" xfId="68" applyFont="1" applyFill="1" applyBorder="1" applyAlignment="1" applyProtection="1">
      <alignment horizontal="centerContinuous" vertical="center"/>
      <protection/>
    </xf>
    <xf numFmtId="0" fontId="19" fillId="0" borderId="33" xfId="68" applyFont="1" applyFill="1" applyBorder="1" applyAlignment="1" applyProtection="1">
      <alignment horizontal="center"/>
      <protection/>
    </xf>
    <xf numFmtId="3" fontId="6" fillId="0" borderId="134" xfId="68" applyNumberFormat="1" applyFont="1" applyFill="1" applyBorder="1" applyProtection="1">
      <alignment/>
      <protection locked="0"/>
    </xf>
    <xf numFmtId="3" fontId="6" fillId="0" borderId="84" xfId="68" applyNumberFormat="1" applyFont="1" applyFill="1" applyBorder="1" applyProtection="1">
      <alignment/>
      <protection locked="0"/>
    </xf>
    <xf numFmtId="206" fontId="6" fillId="24" borderId="47" xfId="68" applyNumberFormat="1" applyFont="1" applyFill="1" applyBorder="1">
      <alignment/>
      <protection/>
    </xf>
    <xf numFmtId="3" fontId="6" fillId="0" borderId="135" xfId="68" applyNumberFormat="1" applyFont="1" applyFill="1" applyBorder="1" applyProtection="1">
      <alignment/>
      <protection locked="0"/>
    </xf>
    <xf numFmtId="0" fontId="19" fillId="0" borderId="136" xfId="68" applyFont="1" applyFill="1" applyBorder="1" applyAlignment="1" applyProtection="1">
      <alignment horizontal="center"/>
      <protection/>
    </xf>
    <xf numFmtId="206" fontId="6" fillId="24" borderId="127" xfId="68" applyNumberFormat="1" applyFont="1" applyFill="1" applyBorder="1">
      <alignment/>
      <protection/>
    </xf>
    <xf numFmtId="206" fontId="6" fillId="24" borderId="137" xfId="68" applyNumberFormat="1" applyFont="1" applyFill="1" applyBorder="1">
      <alignment/>
      <protection/>
    </xf>
    <xf numFmtId="0" fontId="14" fillId="0" borderId="20" xfId="63" applyFont="1" applyFill="1" applyBorder="1" applyAlignment="1" applyProtection="1">
      <alignment horizontal="center" vertical="center"/>
      <protection/>
    </xf>
    <xf numFmtId="0" fontId="14" fillId="0" borderId="20" xfId="64" applyFont="1" applyFill="1" applyBorder="1" applyAlignment="1" applyProtection="1">
      <alignment horizontal="center" vertical="center"/>
      <protection/>
    </xf>
    <xf numFmtId="0" fontId="19" fillId="0" borderId="85" xfId="63" applyFont="1" applyFill="1" applyBorder="1" applyAlignment="1" applyProtection="1">
      <alignment horizontal="center"/>
      <protection/>
    </xf>
    <xf numFmtId="0" fontId="19" fillId="0" borderId="138" xfId="63" applyFont="1" applyFill="1" applyBorder="1" applyAlignment="1" applyProtection="1">
      <alignment horizontal="center"/>
      <protection/>
    </xf>
    <xf numFmtId="0" fontId="19" fillId="0" borderId="139" xfId="63" applyFont="1" applyFill="1" applyBorder="1" applyAlignment="1" applyProtection="1">
      <alignment horizontal="center"/>
      <protection/>
    </xf>
    <xf numFmtId="0" fontId="19" fillId="0" borderId="85" xfId="64" applyFont="1" applyFill="1" applyBorder="1" applyAlignment="1" applyProtection="1">
      <alignment horizontal="center"/>
      <protection/>
    </xf>
    <xf numFmtId="0" fontId="19" fillId="0" borderId="138" xfId="64" applyFont="1" applyFill="1" applyBorder="1" applyAlignment="1" applyProtection="1">
      <alignment horizontal="center"/>
      <protection/>
    </xf>
    <xf numFmtId="0" fontId="19" fillId="0" borderId="139" xfId="64" applyFont="1" applyFill="1" applyBorder="1" applyAlignment="1" applyProtection="1">
      <alignment horizontal="center"/>
      <protection/>
    </xf>
    <xf numFmtId="0" fontId="0" fillId="0" borderId="0" xfId="0" applyFill="1" applyAlignment="1" applyProtection="1">
      <alignment vertical="top"/>
      <protection/>
    </xf>
    <xf numFmtId="0" fontId="8" fillId="0" borderId="0" xfId="0" applyFont="1" applyFill="1" applyAlignment="1" applyProtection="1">
      <alignment horizontal="center" vertical="top"/>
      <protection/>
    </xf>
    <xf numFmtId="179" fontId="13" fillId="0" borderId="0" xfId="61" applyFont="1" applyFill="1" applyAlignment="1" applyProtection="1">
      <alignment vertical="center" wrapText="1"/>
      <protection/>
    </xf>
    <xf numFmtId="0" fontId="18" fillId="0" borderId="117" xfId="0" applyFont="1" applyFill="1" applyBorder="1" applyAlignment="1" applyProtection="1">
      <alignment horizontal="center" vertical="center" wrapText="1"/>
      <protection/>
    </xf>
    <xf numFmtId="0" fontId="18" fillId="0" borderId="117" xfId="0" applyFont="1" applyFill="1" applyBorder="1" applyAlignment="1">
      <alignment horizontal="center" vertical="center" wrapText="1"/>
    </xf>
    <xf numFmtId="49" fontId="16" fillId="22" borderId="59" xfId="61" applyNumberFormat="1" applyFont="1" applyFill="1" applyBorder="1" applyAlignment="1" applyProtection="1">
      <alignment horizontal="left" vertical="center"/>
      <protection locked="0"/>
    </xf>
    <xf numFmtId="49" fontId="16" fillId="22" borderId="36" xfId="61" applyNumberFormat="1" applyFont="1" applyFill="1" applyBorder="1" applyAlignment="1" applyProtection="1">
      <alignment horizontal="left" vertical="center"/>
      <protection locked="0"/>
    </xf>
    <xf numFmtId="49" fontId="16" fillId="22" borderId="48" xfId="59" applyNumberFormat="1" applyFont="1" applyFill="1" applyBorder="1" applyAlignment="1" applyProtection="1">
      <alignment horizontal="left" vertical="center"/>
      <protection locked="0"/>
    </xf>
    <xf numFmtId="49" fontId="16" fillId="22" borderId="59" xfId="0" applyNumberFormat="1" applyFont="1" applyFill="1" applyBorder="1" applyAlignment="1" applyProtection="1">
      <alignment horizontal="left" vertical="center"/>
      <protection locked="0"/>
    </xf>
    <xf numFmtId="49" fontId="16" fillId="22" borderId="36" xfId="59" applyNumberFormat="1" applyFont="1" applyFill="1" applyBorder="1" applyAlignment="1" applyProtection="1">
      <alignment horizontal="left" vertical="center"/>
      <protection locked="0"/>
    </xf>
    <xf numFmtId="49" fontId="11" fillId="22" borderId="56" xfId="36" applyNumberFormat="1" applyFill="1" applyBorder="1" applyAlignment="1" applyProtection="1">
      <alignment horizontal="left" vertical="center"/>
      <protection locked="0"/>
    </xf>
    <xf numFmtId="49" fontId="16" fillId="22" borderId="36" xfId="0" applyNumberFormat="1" applyFont="1" applyFill="1" applyBorder="1" applyAlignment="1" applyProtection="1">
      <alignment horizontal="left"/>
      <protection locked="0"/>
    </xf>
    <xf numFmtId="0" fontId="6" fillId="0" borderId="109" xfId="68" applyFont="1" applyFill="1" applyBorder="1" applyAlignment="1" applyProtection="1">
      <alignment horizontal="center"/>
      <protection/>
    </xf>
    <xf numFmtId="0" fontId="15" fillId="0" borderId="36" xfId="0" applyFont="1" applyFill="1" applyBorder="1" applyAlignment="1" applyProtection="1">
      <alignment horizontal="center" vertical="center" wrapText="1"/>
      <protection/>
    </xf>
    <xf numFmtId="0" fontId="6" fillId="0" borderId="140" xfId="0" applyFont="1" applyFill="1" applyBorder="1" applyAlignment="1">
      <alignment horizontal="centerContinuous" vertical="center" wrapText="1"/>
    </xf>
    <xf numFmtId="0" fontId="29" fillId="0" borderId="36" xfId="0" applyFont="1" applyBorder="1" applyAlignment="1">
      <alignment/>
    </xf>
    <xf numFmtId="0" fontId="108" fillId="0" borderId="36" xfId="0" applyFont="1" applyBorder="1" applyAlignment="1">
      <alignment/>
    </xf>
    <xf numFmtId="0" fontId="22" fillId="0" borderId="46" xfId="0" applyFont="1" applyBorder="1" applyAlignment="1">
      <alignment/>
    </xf>
    <xf numFmtId="0" fontId="14" fillId="0" borderId="98" xfId="0" applyFont="1" applyBorder="1" applyAlignment="1">
      <alignment horizontal="center" vertical="center" wrapText="1"/>
    </xf>
    <xf numFmtId="0" fontId="14" fillId="0" borderId="141" xfId="0" applyFont="1" applyBorder="1" applyAlignment="1">
      <alignment horizontal="center" vertical="center" wrapText="1"/>
    </xf>
    <xf numFmtId="0" fontId="14" fillId="0" borderId="142" xfId="0" applyFont="1" applyBorder="1" applyAlignment="1">
      <alignment horizontal="center" vertical="center" wrapText="1"/>
    </xf>
    <xf numFmtId="0" fontId="14" fillId="0" borderId="143" xfId="0" applyFont="1" applyBorder="1" applyAlignment="1">
      <alignment horizontal="center" vertical="center" wrapText="1"/>
    </xf>
    <xf numFmtId="0" fontId="22" fillId="0" borderId="144" xfId="0" applyFont="1" applyBorder="1" applyAlignment="1">
      <alignment/>
    </xf>
    <xf numFmtId="0" fontId="6" fillId="0" borderId="53" xfId="0" applyFont="1" applyBorder="1" applyAlignment="1">
      <alignment horizontal="center"/>
    </xf>
    <xf numFmtId="0" fontId="6" fillId="0" borderId="40" xfId="0" applyFont="1" applyFill="1" applyBorder="1" applyAlignment="1" applyProtection="1">
      <alignment horizontal="justify" wrapText="1"/>
      <protection/>
    </xf>
    <xf numFmtId="0" fontId="6" fillId="0" borderId="46" xfId="0" applyFont="1" applyFill="1" applyBorder="1" applyAlignment="1" applyProtection="1">
      <alignment horizontal="justify" wrapText="1"/>
      <protection/>
    </xf>
    <xf numFmtId="0" fontId="0" fillId="0" borderId="0" xfId="0" applyNumberFormat="1" applyAlignment="1">
      <alignment/>
    </xf>
    <xf numFmtId="0" fontId="6" fillId="0" borderId="57" xfId="0" applyFont="1" applyFill="1" applyBorder="1" applyAlignment="1" applyProtection="1">
      <alignment horizontal="justify" wrapText="1"/>
      <protection/>
    </xf>
    <xf numFmtId="179" fontId="13" fillId="0" borderId="0" xfId="61" applyFont="1" applyFill="1" applyAlignment="1" applyProtection="1">
      <alignment horizontal="left" vertical="center"/>
      <protection/>
    </xf>
    <xf numFmtId="179" fontId="21" fillId="0" borderId="0" xfId="61" applyFont="1" applyAlignment="1" applyProtection="1">
      <alignment vertical="center" wrapText="1"/>
      <protection/>
    </xf>
    <xf numFmtId="179" fontId="21" fillId="0" borderId="145" xfId="61" applyFont="1" applyBorder="1" applyAlignment="1" applyProtection="1">
      <alignment vertical="center" wrapText="1"/>
      <protection/>
    </xf>
    <xf numFmtId="0" fontId="13" fillId="0" borderId="0" xfId="60" applyFont="1" applyAlignment="1" applyProtection="1">
      <alignment vertical="center"/>
      <protection/>
    </xf>
    <xf numFmtId="179" fontId="13" fillId="0" borderId="0" xfId="61" applyFont="1" applyAlignment="1" applyProtection="1">
      <alignment vertical="center"/>
      <protection/>
    </xf>
    <xf numFmtId="179" fontId="13" fillId="0" borderId="0" xfId="61" applyFont="1" applyAlignment="1" applyProtection="1">
      <alignment horizontal="right" vertical="center"/>
      <protection/>
    </xf>
    <xf numFmtId="179" fontId="13" fillId="0" borderId="0" xfId="61" applyFont="1" applyFill="1" applyBorder="1" applyAlignment="1" applyProtection="1">
      <alignment horizontal="right" vertical="center"/>
      <protection/>
    </xf>
    <xf numFmtId="179" fontId="69" fillId="0" borderId="0" xfId="61" applyFont="1" applyFill="1" applyAlignment="1" applyProtection="1">
      <alignment horizontal="left" vertical="center"/>
      <protection/>
    </xf>
    <xf numFmtId="179" fontId="69" fillId="0" borderId="0" xfId="61" applyFont="1" applyAlignment="1" applyProtection="1">
      <alignment horizontal="right" vertical="center"/>
      <protection/>
    </xf>
    <xf numFmtId="179" fontId="69" fillId="0" borderId="0" xfId="61" applyFont="1" applyFill="1" applyBorder="1" applyAlignment="1" applyProtection="1">
      <alignment horizontal="right" vertical="center"/>
      <protection/>
    </xf>
    <xf numFmtId="179" fontId="69" fillId="0" borderId="0" xfId="61" applyFont="1" applyFill="1" applyBorder="1" applyAlignment="1" applyProtection="1">
      <alignment vertical="center"/>
      <protection/>
    </xf>
    <xf numFmtId="1" fontId="16" fillId="16" borderId="36" xfId="61" applyNumberFormat="1" applyFont="1" applyFill="1" applyBorder="1" applyAlignment="1" applyProtection="1">
      <alignment vertical="center"/>
      <protection/>
    </xf>
    <xf numFmtId="179" fontId="49" fillId="0" borderId="76" xfId="61" applyFont="1" applyBorder="1" applyAlignment="1" applyProtection="1">
      <alignment vertical="center" wrapText="1"/>
      <protection/>
    </xf>
    <xf numFmtId="179" fontId="77" fillId="0" borderId="76" xfId="61" applyFont="1" applyBorder="1" applyAlignment="1" applyProtection="1">
      <alignment vertical="center" wrapText="1"/>
      <protection/>
    </xf>
    <xf numFmtId="0" fontId="14" fillId="0" borderId="146" xfId="0" applyFont="1" applyBorder="1" applyAlignment="1">
      <alignment horizontal="center" vertical="center" wrapText="1"/>
    </xf>
    <xf numFmtId="0" fontId="9" fillId="0" borderId="68" xfId="0" applyFont="1" applyBorder="1" applyAlignment="1">
      <alignment horizontal="center" wrapText="1"/>
    </xf>
    <xf numFmtId="0" fontId="9" fillId="0" borderId="107" xfId="0" applyFont="1" applyBorder="1" applyAlignment="1">
      <alignment horizontal="center" wrapText="1"/>
    </xf>
    <xf numFmtId="0" fontId="9" fillId="0" borderId="147" xfId="0" applyFont="1" applyBorder="1" applyAlignment="1">
      <alignment horizontal="center" wrapText="1"/>
    </xf>
    <xf numFmtId="179" fontId="77" fillId="0" borderId="132" xfId="61" applyFont="1" applyBorder="1" applyAlignment="1" applyProtection="1">
      <alignment vertical="center" wrapText="1"/>
      <protection/>
    </xf>
    <xf numFmtId="3" fontId="6" fillId="0" borderId="90" xfId="64" applyNumberFormat="1" applyFont="1" applyFill="1" applyBorder="1" applyAlignment="1" applyProtection="1">
      <alignment/>
      <protection locked="0"/>
    </xf>
    <xf numFmtId="3" fontId="6" fillId="0" borderId="77" xfId="64" applyNumberFormat="1" applyFont="1" applyFill="1" applyBorder="1" applyAlignment="1" applyProtection="1">
      <alignment/>
      <protection locked="0"/>
    </xf>
    <xf numFmtId="3" fontId="6" fillId="0" borderId="125" xfId="64" applyNumberFormat="1" applyFont="1" applyFill="1" applyBorder="1" applyAlignment="1" applyProtection="1">
      <alignment/>
      <protection locked="0"/>
    </xf>
    <xf numFmtId="3" fontId="6" fillId="0" borderId="103" xfId="64" applyNumberFormat="1" applyFont="1" applyFill="1" applyBorder="1" applyAlignment="1" applyProtection="1">
      <alignment/>
      <protection locked="0"/>
    </xf>
    <xf numFmtId="3" fontId="6" fillId="0" borderId="102" xfId="64" applyNumberFormat="1" applyFont="1" applyFill="1" applyBorder="1" applyAlignment="1" applyProtection="1">
      <alignment/>
      <protection locked="0"/>
    </xf>
    <xf numFmtId="3" fontId="6" fillId="0" borderId="80" xfId="64" applyNumberFormat="1" applyFont="1" applyFill="1" applyBorder="1" applyAlignment="1" applyProtection="1">
      <alignment/>
      <protection locked="0"/>
    </xf>
    <xf numFmtId="3" fontId="6" fillId="0" borderId="75" xfId="64" applyNumberFormat="1" applyFont="1" applyFill="1" applyBorder="1" applyAlignment="1" applyProtection="1">
      <alignment/>
      <protection locked="0"/>
    </xf>
    <xf numFmtId="3" fontId="6" fillId="0" borderId="83" xfId="64" applyNumberFormat="1" applyFont="1" applyFill="1" applyBorder="1" applyAlignment="1" applyProtection="1">
      <alignment/>
      <protection locked="0"/>
    </xf>
    <xf numFmtId="3" fontId="6" fillId="0" borderId="56" xfId="64" applyNumberFormat="1" applyFont="1" applyFill="1" applyBorder="1" applyAlignment="1" applyProtection="1">
      <alignment/>
      <protection locked="0"/>
    </xf>
    <xf numFmtId="3" fontId="6" fillId="0" borderId="59" xfId="64" applyNumberFormat="1" applyFont="1" applyFill="1" applyBorder="1" applyAlignment="1" applyProtection="1">
      <alignment/>
      <protection locked="0"/>
    </xf>
    <xf numFmtId="3" fontId="6" fillId="0" borderId="61" xfId="64" applyNumberFormat="1" applyFont="1" applyFill="1" applyBorder="1" applyAlignment="1" applyProtection="1">
      <alignment/>
      <protection locked="0"/>
    </xf>
    <xf numFmtId="3" fontId="6" fillId="0" borderId="45" xfId="64" applyNumberFormat="1" applyFont="1" applyFill="1" applyBorder="1" applyAlignment="1" applyProtection="1">
      <alignment/>
      <protection locked="0"/>
    </xf>
    <xf numFmtId="3" fontId="6" fillId="0" borderId="63" xfId="64" applyNumberFormat="1" applyFont="1" applyFill="1" applyBorder="1" applyAlignment="1" applyProtection="1">
      <alignment/>
      <protection locked="0"/>
    </xf>
    <xf numFmtId="3" fontId="6" fillId="0" borderId="76" xfId="64" applyNumberFormat="1" applyFont="1" applyFill="1" applyBorder="1" applyAlignment="1" applyProtection="1">
      <alignment/>
      <protection locked="0"/>
    </xf>
    <xf numFmtId="3" fontId="6" fillId="0" borderId="78" xfId="64" applyNumberFormat="1" applyFont="1" applyFill="1" applyBorder="1" applyAlignment="1" applyProtection="1">
      <alignment/>
      <protection locked="0"/>
    </xf>
    <xf numFmtId="3" fontId="6" fillId="0" borderId="90" xfId="0" applyNumberFormat="1" applyFont="1" applyBorder="1" applyAlignment="1" applyProtection="1">
      <alignment/>
      <protection locked="0"/>
    </xf>
    <xf numFmtId="3" fontId="6" fillId="0" borderId="77" xfId="0" applyNumberFormat="1" applyFont="1" applyFill="1" applyBorder="1" applyAlignment="1" applyProtection="1">
      <alignment/>
      <protection locked="0"/>
    </xf>
    <xf numFmtId="3" fontId="6" fillId="0" borderId="63" xfId="0" applyNumberFormat="1" applyFont="1" applyBorder="1" applyAlignment="1" applyProtection="1">
      <alignment/>
      <protection locked="0"/>
    </xf>
    <xf numFmtId="3" fontId="6" fillId="0" borderId="136" xfId="0" applyNumberFormat="1" applyFont="1" applyBorder="1" applyAlignment="1" applyProtection="1">
      <alignment/>
      <protection locked="0"/>
    </xf>
    <xf numFmtId="3" fontId="6" fillId="0" borderId="100" xfId="0" applyNumberFormat="1" applyFont="1" applyFill="1" applyBorder="1" applyAlignment="1" applyProtection="1">
      <alignment/>
      <protection locked="0"/>
    </xf>
    <xf numFmtId="3" fontId="6" fillId="0" borderId="80" xfId="0" applyNumberFormat="1" applyFont="1" applyBorder="1" applyAlignment="1" applyProtection="1">
      <alignment/>
      <protection locked="0"/>
    </xf>
    <xf numFmtId="3" fontId="6" fillId="0" borderId="36" xfId="0" applyNumberFormat="1" applyFont="1" applyBorder="1" applyAlignment="1">
      <alignment horizontal="center"/>
    </xf>
    <xf numFmtId="3" fontId="6" fillId="0" borderId="53" xfId="0" applyNumberFormat="1" applyFont="1" applyBorder="1" applyAlignment="1">
      <alignment horizontal="center"/>
    </xf>
    <xf numFmtId="3" fontId="6" fillId="0" borderId="36" xfId="47" applyNumberFormat="1" applyFont="1" applyBorder="1" applyAlignment="1">
      <alignment/>
    </xf>
    <xf numFmtId="0" fontId="109" fillId="0" borderId="0" xfId="0" applyFont="1" applyAlignment="1" applyProtection="1">
      <alignment horizontal="left" vertical="top"/>
      <protection/>
    </xf>
    <xf numFmtId="0" fontId="9" fillId="0" borderId="48" xfId="0" applyFont="1" applyBorder="1" applyAlignment="1">
      <alignment horizontal="center"/>
    </xf>
    <xf numFmtId="0" fontId="6" fillId="0" borderId="48" xfId="0" applyFont="1" applyFill="1" applyBorder="1" applyAlignment="1" applyProtection="1">
      <alignment horizontal="left"/>
      <protection/>
    </xf>
    <xf numFmtId="0" fontId="9" fillId="0" borderId="48" xfId="0" applyFont="1" applyFill="1" applyBorder="1" applyAlignment="1" applyProtection="1">
      <alignment horizontal="left"/>
      <protection/>
    </xf>
    <xf numFmtId="0" fontId="9" fillId="0" borderId="36" xfId="0" applyFont="1" applyFill="1" applyBorder="1" applyAlignment="1" applyProtection="1">
      <alignment horizontal="left"/>
      <protection/>
    </xf>
    <xf numFmtId="0" fontId="6" fillId="0" borderId="0" xfId="59" applyFont="1" applyAlignment="1" applyProtection="1">
      <alignment vertical="center"/>
      <protection/>
    </xf>
    <xf numFmtId="179" fontId="13" fillId="0" borderId="145" xfId="61" applyFont="1" applyFill="1" applyBorder="1" applyAlignment="1" applyProtection="1">
      <alignment vertical="center" wrapText="1"/>
      <protection/>
    </xf>
    <xf numFmtId="0" fontId="6" fillId="0" borderId="0" xfId="0" applyFont="1" applyAlignment="1">
      <alignment horizontal="center" vertical="top"/>
    </xf>
    <xf numFmtId="0" fontId="5" fillId="0" borderId="0" xfId="0" applyFont="1" applyAlignment="1">
      <alignment horizontal="right" vertical="top"/>
    </xf>
    <xf numFmtId="0" fontId="6" fillId="25" borderId="38" xfId="0" applyFont="1" applyFill="1" applyBorder="1" applyAlignment="1">
      <alignment/>
    </xf>
    <xf numFmtId="0" fontId="6" fillId="25" borderId="37" xfId="0" applyFont="1" applyFill="1" applyBorder="1" applyAlignment="1">
      <alignment/>
    </xf>
    <xf numFmtId="0" fontId="19" fillId="0" borderId="0" xfId="0" applyFont="1" applyAlignment="1">
      <alignment horizontal="center" vertical="top"/>
    </xf>
    <xf numFmtId="0" fontId="19" fillId="25" borderId="20" xfId="0" applyFont="1" applyFill="1" applyBorder="1" applyAlignment="1" applyProtection="1">
      <alignment horizontal="center"/>
      <protection/>
    </xf>
    <xf numFmtId="0" fontId="19" fillId="25" borderId="41" xfId="0" applyFont="1" applyFill="1" applyBorder="1" applyAlignment="1" applyProtection="1">
      <alignment horizontal="center"/>
      <protection/>
    </xf>
    <xf numFmtId="0" fontId="110" fillId="0" borderId="0" xfId="0" applyFont="1" applyAlignment="1">
      <alignment horizontal="center" vertical="center"/>
    </xf>
    <xf numFmtId="206" fontId="6" fillId="25" borderId="121" xfId="0" applyNumberFormat="1" applyFont="1" applyFill="1" applyBorder="1" applyAlignment="1">
      <alignment/>
    </xf>
    <xf numFmtId="206" fontId="6" fillId="25" borderId="123" xfId="0" applyNumberFormat="1" applyFont="1" applyFill="1" applyBorder="1" applyAlignment="1">
      <alignment/>
    </xf>
    <xf numFmtId="206" fontId="6" fillId="25" borderId="46" xfId="0" applyNumberFormat="1" applyFont="1" applyFill="1" applyBorder="1" applyAlignment="1">
      <alignment/>
    </xf>
    <xf numFmtId="206" fontId="6" fillId="25" borderId="68" xfId="0" applyNumberFormat="1" applyFont="1" applyFill="1" applyBorder="1" applyAlignment="1">
      <alignment/>
    </xf>
    <xf numFmtId="206" fontId="6" fillId="25" borderId="70" xfId="0" applyNumberFormat="1" applyFont="1" applyFill="1" applyBorder="1" applyAlignment="1" applyProtection="1">
      <alignment/>
      <protection/>
    </xf>
    <xf numFmtId="206" fontId="6" fillId="25" borderId="72" xfId="0" applyNumberFormat="1" applyFont="1" applyFill="1" applyBorder="1" applyAlignment="1" applyProtection="1">
      <alignment/>
      <protection/>
    </xf>
    <xf numFmtId="179" fontId="8" fillId="0" borderId="0" xfId="61" applyFont="1" applyAlignment="1" applyProtection="1">
      <alignment vertical="center"/>
      <protection/>
    </xf>
    <xf numFmtId="179" fontId="16" fillId="0" borderId="0" xfId="61" applyFont="1" applyAlignment="1" applyProtection="1">
      <alignment vertical="center"/>
      <protection/>
    </xf>
    <xf numFmtId="179" fontId="6" fillId="0" borderId="76" xfId="61" applyFont="1" applyBorder="1" applyAlignment="1" applyProtection="1">
      <alignment vertical="center"/>
      <protection/>
    </xf>
    <xf numFmtId="49" fontId="16" fillId="0" borderId="36" xfId="61" applyNumberFormat="1" applyFont="1" applyFill="1" applyBorder="1" applyAlignment="1" applyProtection="1">
      <alignment horizontal="left" vertical="center"/>
      <protection locked="0"/>
    </xf>
    <xf numFmtId="49" fontId="11" fillId="0" borderId="56" xfId="36" applyNumberFormat="1" applyFill="1" applyBorder="1" applyAlignment="1" applyProtection="1">
      <alignment horizontal="left" vertical="center"/>
      <protection locked="0"/>
    </xf>
    <xf numFmtId="49" fontId="16" fillId="0" borderId="36" xfId="0" applyNumberFormat="1" applyFont="1" applyFill="1" applyBorder="1" applyAlignment="1" applyProtection="1">
      <alignment horizontal="left"/>
      <protection locked="0"/>
    </xf>
    <xf numFmtId="179" fontId="16" fillId="0" borderId="0" xfId="61" applyFont="1" applyAlignment="1" applyProtection="1">
      <alignment horizontal="left" vertical="center"/>
      <protection/>
    </xf>
    <xf numFmtId="179" fontId="16" fillId="0" borderId="0" xfId="61" applyFont="1" applyBorder="1" applyAlignment="1" applyProtection="1">
      <alignment vertical="center"/>
      <protection/>
    </xf>
    <xf numFmtId="0" fontId="21" fillId="0" borderId="0" xfId="0" applyFont="1" applyAlignment="1">
      <alignment wrapText="1"/>
    </xf>
    <xf numFmtId="0" fontId="16" fillId="0" borderId="121" xfId="0" applyFont="1" applyFill="1" applyBorder="1" applyAlignment="1" applyProtection="1">
      <alignment horizontal="left" vertical="center" wrapText="1"/>
      <protection/>
    </xf>
    <xf numFmtId="3" fontId="6" fillId="24" borderId="122" xfId="0" applyNumberFormat="1" applyFont="1" applyFill="1" applyBorder="1" applyAlignment="1">
      <alignment horizontal="center" vertical="center"/>
    </xf>
    <xf numFmtId="0" fontId="16" fillId="0" borderId="46" xfId="0" applyFont="1" applyFill="1" applyBorder="1" applyAlignment="1" applyProtection="1">
      <alignment horizontal="left" vertical="center" wrapText="1"/>
      <protection/>
    </xf>
    <xf numFmtId="3" fontId="6" fillId="24" borderId="36" xfId="0" applyNumberFormat="1" applyFont="1" applyFill="1" applyBorder="1" applyAlignment="1">
      <alignment horizontal="center" vertical="center"/>
    </xf>
    <xf numFmtId="0" fontId="16" fillId="0" borderId="57" xfId="0" applyFont="1" applyFill="1" applyBorder="1" applyAlignment="1" applyProtection="1">
      <alignment horizontal="left" vertical="center" wrapText="1"/>
      <protection/>
    </xf>
    <xf numFmtId="3" fontId="6" fillId="24" borderId="49" xfId="0" applyNumberFormat="1" applyFont="1" applyFill="1" applyBorder="1" applyAlignment="1">
      <alignment horizontal="center" vertical="center"/>
    </xf>
    <xf numFmtId="0" fontId="14" fillId="0" borderId="70"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72" xfId="0" applyFont="1" applyBorder="1" applyAlignment="1">
      <alignment horizontal="center" vertical="center" wrapText="1"/>
    </xf>
    <xf numFmtId="0" fontId="6" fillId="0" borderId="18" xfId="0" applyFont="1" applyFill="1" applyBorder="1" applyAlignment="1" applyProtection="1">
      <alignment horizontal="left" vertical="center" wrapText="1"/>
      <protection/>
    </xf>
    <xf numFmtId="3" fontId="6" fillId="24" borderId="48" xfId="0" applyNumberFormat="1" applyFont="1" applyFill="1" applyBorder="1" applyAlignment="1">
      <alignment horizontal="center" vertical="center"/>
    </xf>
    <xf numFmtId="3" fontId="6" fillId="0" borderId="48" xfId="0" applyNumberFormat="1" applyFont="1" applyBorder="1" applyAlignment="1">
      <alignment horizontal="center" vertical="center"/>
    </xf>
    <xf numFmtId="0" fontId="6" fillId="0" borderId="57" xfId="0" applyFont="1" applyFill="1" applyBorder="1" applyAlignment="1" applyProtection="1">
      <alignment horizontal="left" vertical="center" wrapText="1"/>
      <protection/>
    </xf>
    <xf numFmtId="3" fontId="6" fillId="0" borderId="49" xfId="0" applyNumberFormat="1" applyFont="1" applyBorder="1" applyAlignment="1">
      <alignment horizontal="center" vertical="center"/>
    </xf>
    <xf numFmtId="0" fontId="0" fillId="0" borderId="0" xfId="0" applyAlignment="1" applyProtection="1">
      <alignment/>
      <protection/>
    </xf>
    <xf numFmtId="0" fontId="6" fillId="0" borderId="0" xfId="0" applyFont="1" applyBorder="1" applyAlignment="1" applyProtection="1">
      <alignment/>
      <protection/>
    </xf>
    <xf numFmtId="0" fontId="9" fillId="26" borderId="70" xfId="0" applyFont="1" applyFill="1" applyBorder="1" applyAlignment="1" applyProtection="1">
      <alignment horizontal="center" vertical="center"/>
      <protection/>
    </xf>
    <xf numFmtId="0" fontId="9" fillId="26" borderId="71" xfId="0" applyFont="1" applyFill="1" applyBorder="1" applyAlignment="1" applyProtection="1">
      <alignment horizontal="center" vertical="center" wrapText="1"/>
      <protection/>
    </xf>
    <xf numFmtId="0" fontId="9" fillId="26" borderId="72" xfId="0" applyFont="1" applyFill="1" applyBorder="1" applyAlignment="1" applyProtection="1">
      <alignment horizontal="center" vertical="center" wrapText="1"/>
      <protection/>
    </xf>
    <xf numFmtId="0" fontId="6" fillId="0" borderId="18" xfId="0" applyFont="1" applyFill="1" applyBorder="1" applyAlignment="1" applyProtection="1">
      <alignment horizontal="justify" wrapText="1"/>
      <protection/>
    </xf>
    <xf numFmtId="3" fontId="16" fillId="0" borderId="48" xfId="0" applyNumberFormat="1" applyFont="1" applyFill="1" applyBorder="1" applyAlignment="1" applyProtection="1">
      <alignment vertical="center"/>
      <protection/>
    </xf>
    <xf numFmtId="0" fontId="22" fillId="0" borderId="0" xfId="0" applyFont="1" applyAlignment="1" applyProtection="1">
      <alignment/>
      <protection/>
    </xf>
    <xf numFmtId="0" fontId="22" fillId="0" borderId="0" xfId="0" applyFont="1" applyAlignment="1" applyProtection="1">
      <alignment/>
      <protection/>
    </xf>
    <xf numFmtId="3" fontId="16" fillId="0" borderId="36" xfId="0" applyNumberFormat="1" applyFont="1" applyFill="1" applyBorder="1" applyAlignment="1" applyProtection="1">
      <alignment vertical="center"/>
      <protection/>
    </xf>
    <xf numFmtId="3" fontId="16" fillId="0" borderId="48" xfId="0" applyNumberFormat="1" applyFont="1" applyFill="1" applyBorder="1" applyAlignment="1" applyProtection="1">
      <alignment/>
      <protection locked="0"/>
    </xf>
    <xf numFmtId="0" fontId="16" fillId="0" borderId="66" xfId="0" applyNumberFormat="1" applyFont="1" applyFill="1" applyBorder="1" applyAlignment="1" applyProtection="1">
      <alignment/>
      <protection locked="0"/>
    </xf>
    <xf numFmtId="4" fontId="6" fillId="0" borderId="46" xfId="0" applyNumberFormat="1" applyFont="1" applyFill="1" applyBorder="1" applyAlignment="1" applyProtection="1">
      <alignment horizontal="justify"/>
      <protection/>
    </xf>
    <xf numFmtId="3" fontId="16" fillId="0" borderId="36" xfId="0" applyNumberFormat="1" applyFont="1" applyFill="1" applyBorder="1" applyAlignment="1" applyProtection="1">
      <alignment/>
      <protection locked="0"/>
    </xf>
    <xf numFmtId="0" fontId="16" fillId="0" borderId="67" xfId="0" applyNumberFormat="1" applyFont="1" applyFill="1" applyBorder="1" applyAlignment="1" applyProtection="1">
      <alignment/>
      <protection locked="0"/>
    </xf>
    <xf numFmtId="3" fontId="16" fillId="0" borderId="36" xfId="0" applyNumberFormat="1" applyFont="1" applyFill="1" applyBorder="1" applyAlignment="1" applyProtection="1">
      <alignment horizontal="right" vertical="center"/>
      <protection/>
    </xf>
    <xf numFmtId="0" fontId="0" fillId="0" borderId="0" xfId="0" applyFont="1" applyAlignment="1" applyProtection="1">
      <alignment/>
      <protection/>
    </xf>
    <xf numFmtId="0" fontId="6" fillId="0" borderId="0" xfId="0" applyFont="1" applyAlignment="1" applyProtection="1">
      <alignment/>
      <protection/>
    </xf>
    <xf numFmtId="0" fontId="6" fillId="0" borderId="46" xfId="0" applyFont="1" applyFill="1" applyBorder="1" applyAlignment="1" applyProtection="1">
      <alignment horizontal="justify"/>
      <protection/>
    </xf>
    <xf numFmtId="3" fontId="16" fillId="0" borderId="49" xfId="0" applyNumberFormat="1" applyFont="1" applyFill="1" applyBorder="1" applyAlignment="1" applyProtection="1">
      <alignment vertical="center"/>
      <protection/>
    </xf>
    <xf numFmtId="3" fontId="16" fillId="0" borderId="49" xfId="0" applyNumberFormat="1" applyFont="1" applyFill="1" applyBorder="1" applyAlignment="1" applyProtection="1">
      <alignment/>
      <protection locked="0"/>
    </xf>
    <xf numFmtId="0" fontId="16" fillId="0" borderId="69" xfId="0" applyNumberFormat="1" applyFont="1" applyFill="1" applyBorder="1" applyAlignment="1" applyProtection="1">
      <alignment/>
      <protection locked="0"/>
    </xf>
    <xf numFmtId="0" fontId="21" fillId="0" borderId="70" xfId="0" applyFont="1" applyFill="1" applyBorder="1" applyAlignment="1" applyProtection="1">
      <alignment horizontal="center" vertical="center" wrapText="1"/>
      <protection/>
    </xf>
    <xf numFmtId="3" fontId="21" fillId="0" borderId="71" xfId="0" applyNumberFormat="1" applyFont="1" applyFill="1" applyBorder="1" applyAlignment="1" applyProtection="1">
      <alignment vertical="center"/>
      <protection/>
    </xf>
    <xf numFmtId="0" fontId="13" fillId="26" borderId="72" xfId="0" applyNumberFormat="1" applyFont="1" applyFill="1" applyBorder="1" applyAlignment="1" applyProtection="1">
      <alignment horizontal="center" vertical="center" wrapText="1"/>
      <protection/>
    </xf>
    <xf numFmtId="0" fontId="0" fillId="0" borderId="122" xfId="0" applyBorder="1" applyAlignment="1" applyProtection="1">
      <alignment/>
      <protection/>
    </xf>
    <xf numFmtId="0" fontId="0" fillId="0" borderId="123" xfId="0" applyNumberFormat="1" applyBorder="1" applyAlignment="1" applyProtection="1">
      <alignment/>
      <protection/>
    </xf>
    <xf numFmtId="0" fontId="6" fillId="0" borderId="36" xfId="0" applyFont="1" applyFill="1" applyBorder="1" applyAlignment="1" applyProtection="1">
      <alignment horizontal="justify" vertical="center" wrapText="1"/>
      <protection/>
    </xf>
    <xf numFmtId="0" fontId="13" fillId="26" borderId="72" xfId="0" applyNumberFormat="1" applyFont="1" applyFill="1" applyBorder="1" applyAlignment="1" applyProtection="1">
      <alignment horizontal="center" vertical="center"/>
      <protection/>
    </xf>
    <xf numFmtId="0" fontId="78" fillId="0" borderId="0" xfId="0" applyFont="1" applyAlignment="1" applyProtection="1">
      <alignment/>
      <protection/>
    </xf>
    <xf numFmtId="1" fontId="0" fillId="0" borderId="0" xfId="0" applyNumberFormat="1" applyAlignment="1" applyProtection="1">
      <alignment/>
      <protection/>
    </xf>
    <xf numFmtId="0" fontId="0" fillId="0" borderId="0" xfId="0" applyNumberFormat="1" applyAlignment="1" applyProtection="1">
      <alignment/>
      <protection/>
    </xf>
    <xf numFmtId="0" fontId="9" fillId="0" borderId="0" xfId="0" applyFont="1" applyAlignment="1">
      <alignment/>
    </xf>
    <xf numFmtId="0" fontId="111" fillId="0" borderId="0" xfId="0" applyFont="1" applyAlignment="1">
      <alignment/>
    </xf>
    <xf numFmtId="3" fontId="6" fillId="0" borderId="90" xfId="64" applyNumberFormat="1" applyFont="1" applyFill="1" applyBorder="1" applyAlignment="1" applyProtection="1">
      <alignment/>
      <protection locked="0"/>
    </xf>
    <xf numFmtId="3" fontId="6" fillId="0" borderId="77" xfId="64" applyNumberFormat="1" applyFont="1" applyFill="1" applyBorder="1" applyAlignment="1" applyProtection="1">
      <alignment/>
      <protection locked="0"/>
    </xf>
    <xf numFmtId="3" fontId="6" fillId="0" borderId="125" xfId="64" applyNumberFormat="1" applyFont="1" applyFill="1" applyBorder="1" applyAlignment="1" applyProtection="1">
      <alignment/>
      <protection locked="0"/>
    </xf>
    <xf numFmtId="3" fontId="6" fillId="0" borderId="80" xfId="64" applyNumberFormat="1" applyFont="1" applyFill="1" applyBorder="1" applyAlignment="1" applyProtection="1">
      <alignment/>
      <protection locked="0"/>
    </xf>
    <xf numFmtId="3" fontId="6" fillId="0" borderId="75" xfId="64" applyNumberFormat="1" applyFont="1" applyFill="1" applyBorder="1" applyAlignment="1" applyProtection="1">
      <alignment/>
      <protection locked="0"/>
    </xf>
    <xf numFmtId="3" fontId="6" fillId="0" borderId="83" xfId="64" applyNumberFormat="1" applyFont="1" applyFill="1" applyBorder="1" applyAlignment="1" applyProtection="1">
      <alignment/>
      <protection locked="0"/>
    </xf>
    <xf numFmtId="3" fontId="6" fillId="0" borderId="63" xfId="64" applyNumberFormat="1" applyFont="1" applyFill="1" applyBorder="1" applyAlignment="1" applyProtection="1">
      <alignment/>
      <protection locked="0"/>
    </xf>
    <xf numFmtId="3" fontId="6" fillId="0" borderId="45" xfId="64" applyNumberFormat="1" applyFont="1" applyFill="1" applyBorder="1" applyAlignment="1" applyProtection="1">
      <alignment/>
      <protection locked="0"/>
    </xf>
    <xf numFmtId="206" fontId="6" fillId="24" borderId="114" xfId="64" applyNumberFormat="1" applyFont="1" applyFill="1" applyBorder="1" applyAlignment="1">
      <alignment/>
      <protection/>
    </xf>
    <xf numFmtId="206" fontId="6" fillId="24" borderId="109" xfId="64" applyNumberFormat="1" applyFont="1" applyFill="1" applyBorder="1" applyAlignment="1">
      <alignment/>
      <protection/>
    </xf>
    <xf numFmtId="0" fontId="6" fillId="0" borderId="39" xfId="0" applyFont="1" applyFill="1" applyBorder="1" applyAlignment="1" applyProtection="1">
      <alignment horizontal="justify"/>
      <protection/>
    </xf>
    <xf numFmtId="0" fontId="16" fillId="0" borderId="48" xfId="0" applyFont="1" applyFill="1" applyBorder="1" applyAlignment="1" applyProtection="1">
      <alignment horizontal="center"/>
      <protection/>
    </xf>
    <xf numFmtId="0" fontId="6" fillId="0" borderId="0" xfId="0" applyFont="1" applyAlignment="1">
      <alignment horizontal="left"/>
    </xf>
    <xf numFmtId="0" fontId="0" fillId="0" borderId="0" xfId="0" applyFont="1" applyAlignment="1">
      <alignment horizontal="left"/>
    </xf>
    <xf numFmtId="0" fontId="80" fillId="0" borderId="0" xfId="0" applyFont="1" applyAlignment="1">
      <alignment wrapText="1"/>
    </xf>
    <xf numFmtId="0" fontId="0" fillId="0" borderId="0" xfId="0" applyFont="1" applyAlignment="1" applyProtection="1">
      <alignment horizontal="left"/>
      <protection locked="0"/>
    </xf>
    <xf numFmtId="0" fontId="46" fillId="0" borderId="0" xfId="0" applyFont="1" applyAlignment="1">
      <alignment horizontal="center" vertical="center" wrapText="1"/>
    </xf>
    <xf numFmtId="0" fontId="46" fillId="0" borderId="0" xfId="0" applyFont="1" applyAlignment="1">
      <alignment horizontal="center"/>
    </xf>
    <xf numFmtId="3" fontId="6" fillId="0" borderId="36" xfId="0" applyNumberFormat="1" applyFont="1" applyFill="1" applyBorder="1" applyAlignment="1">
      <alignment horizontal="center"/>
    </xf>
    <xf numFmtId="40" fontId="6" fillId="24" borderId="36" xfId="47" applyFont="1" applyFill="1" applyBorder="1" applyAlignment="1">
      <alignment horizontal="center"/>
    </xf>
    <xf numFmtId="40" fontId="6" fillId="24" borderId="49" xfId="47" applyFont="1" applyFill="1" applyBorder="1" applyAlignment="1">
      <alignment horizontal="center"/>
    </xf>
    <xf numFmtId="0" fontId="6" fillId="0" borderId="20" xfId="0" applyFont="1" applyFill="1" applyBorder="1" applyAlignment="1" applyProtection="1">
      <alignment horizontal="justify"/>
      <protection/>
    </xf>
    <xf numFmtId="179" fontId="6" fillId="0" borderId="0" xfId="61" applyFont="1" applyAlignment="1" applyProtection="1">
      <alignment vertical="center"/>
      <protection/>
    </xf>
    <xf numFmtId="49" fontId="16" fillId="0" borderId="36" xfId="61" applyNumberFormat="1" applyFont="1" applyBorder="1" applyAlignment="1" applyProtection="1">
      <alignment horizontal="left" vertical="center"/>
      <protection locked="0"/>
    </xf>
    <xf numFmtId="49" fontId="16" fillId="0" borderId="36" xfId="0" applyNumberFormat="1" applyFont="1" applyBorder="1" applyAlignment="1" applyProtection="1">
      <alignment horizontal="left"/>
      <protection locked="0"/>
    </xf>
    <xf numFmtId="0" fontId="14" fillId="0" borderId="148" xfId="0" applyFont="1" applyFill="1" applyBorder="1" applyAlignment="1" applyProtection="1">
      <alignment horizontal="center" vertical="center"/>
      <protection/>
    </xf>
    <xf numFmtId="206" fontId="6" fillId="0" borderId="0" xfId="0" applyNumberFormat="1" applyFont="1" applyAlignment="1">
      <alignment/>
    </xf>
    <xf numFmtId="0" fontId="6" fillId="27" borderId="30" xfId="63" applyFont="1" applyFill="1" applyBorder="1" applyAlignment="1">
      <alignment horizontal="center"/>
      <protection/>
    </xf>
    <xf numFmtId="0" fontId="6" fillId="27" borderId="30" xfId="64" applyFont="1" applyFill="1" applyBorder="1" applyAlignment="1">
      <alignment horizontal="center"/>
      <protection/>
    </xf>
    <xf numFmtId="0" fontId="6" fillId="27" borderId="30" xfId="65" applyFont="1" applyFill="1" applyBorder="1" applyAlignment="1">
      <alignment horizontal="center"/>
      <protection/>
    </xf>
    <xf numFmtId="0" fontId="9" fillId="27" borderId="30" xfId="67" applyFont="1" applyFill="1" applyBorder="1" applyAlignment="1" applyProtection="1">
      <alignment horizontal="center" vertical="center"/>
      <protection/>
    </xf>
    <xf numFmtId="0" fontId="19" fillId="27" borderId="30" xfId="0" applyFont="1" applyFill="1" applyBorder="1" applyAlignment="1" applyProtection="1">
      <alignment horizontal="center"/>
      <protection/>
    </xf>
    <xf numFmtId="0" fontId="19" fillId="27" borderId="30" xfId="68" applyFont="1" applyFill="1" applyBorder="1" applyAlignment="1">
      <alignment horizontal="center"/>
      <protection/>
    </xf>
    <xf numFmtId="0" fontId="19" fillId="27" borderId="99" xfId="0" applyFont="1" applyFill="1" applyBorder="1" applyAlignment="1">
      <alignment horizontal="center"/>
    </xf>
    <xf numFmtId="0" fontId="14" fillId="27" borderId="99" xfId="0" applyFont="1" applyFill="1" applyBorder="1" applyAlignment="1" applyProtection="1">
      <alignment horizontal="center" vertical="center"/>
      <protection/>
    </xf>
    <xf numFmtId="0" fontId="14" fillId="0" borderId="20" xfId="0" applyFont="1" applyFill="1" applyBorder="1" applyAlignment="1">
      <alignment horizontal="center" vertical="center"/>
    </xf>
    <xf numFmtId="0" fontId="9" fillId="0" borderId="100" xfId="0" applyFont="1" applyFill="1" applyBorder="1" applyAlignment="1">
      <alignment horizontal="center" vertical="center"/>
    </xf>
    <xf numFmtId="0" fontId="14" fillId="27" borderId="149" xfId="0" applyFont="1" applyFill="1" applyBorder="1" applyAlignment="1" applyProtection="1">
      <alignment horizontal="center" vertical="center"/>
      <protection/>
    </xf>
    <xf numFmtId="0" fontId="6" fillId="0" borderId="30" xfId="63" applyFont="1" applyFill="1" applyBorder="1" applyAlignment="1">
      <alignment horizontal="center"/>
      <protection/>
    </xf>
    <xf numFmtId="0" fontId="82" fillId="0" borderId="0" xfId="55" applyNumberFormat="1" applyFont="1" applyFill="1" applyBorder="1" applyAlignment="1" applyProtection="1">
      <alignment/>
      <protection/>
    </xf>
    <xf numFmtId="0" fontId="82" fillId="0" borderId="0" xfId="55" applyNumberFormat="1" applyFont="1" applyFill="1" applyBorder="1" applyAlignment="1" applyProtection="1">
      <alignment/>
      <protection/>
    </xf>
    <xf numFmtId="0" fontId="16" fillId="0" borderId="0" xfId="55" applyNumberFormat="1" applyFont="1" applyFill="1" applyBorder="1" applyAlignment="1" applyProtection="1">
      <alignment/>
      <protection/>
    </xf>
    <xf numFmtId="0" fontId="14" fillId="0" borderId="148" xfId="52" applyFont="1" applyFill="1" applyBorder="1" applyAlignment="1" applyProtection="1">
      <alignment horizontal="center" vertical="center"/>
      <protection/>
    </xf>
    <xf numFmtId="0" fontId="9" fillId="0" borderId="35" xfId="52" applyFont="1" applyFill="1" applyBorder="1" applyAlignment="1" applyProtection="1">
      <alignment horizontal="centerContinuous" vertical="center" wrapText="1"/>
      <protection/>
    </xf>
    <xf numFmtId="0" fontId="9" fillId="0" borderId="150" xfId="52" applyFont="1" applyFill="1" applyBorder="1" applyAlignment="1" applyProtection="1">
      <alignment horizontal="centerContinuous" vertical="center" wrapText="1"/>
      <protection/>
    </xf>
    <xf numFmtId="0" fontId="19" fillId="0" borderId="32" xfId="52" applyFont="1" applyFill="1" applyBorder="1" applyAlignment="1" applyProtection="1">
      <alignment horizontal="center"/>
      <protection/>
    </xf>
    <xf numFmtId="0" fontId="19" fillId="0" borderId="33" xfId="52" applyFont="1" applyFill="1" applyBorder="1" applyAlignment="1" applyProtection="1">
      <alignment horizontal="center"/>
      <protection/>
    </xf>
    <xf numFmtId="0" fontId="6" fillId="0" borderId="32" xfId="52" applyFont="1" applyFill="1" applyBorder="1" applyAlignment="1" applyProtection="1">
      <alignment horizontal="center"/>
      <protection/>
    </xf>
    <xf numFmtId="0" fontId="6" fillId="0" borderId="118" xfId="52" applyFont="1" applyFill="1" applyBorder="1" applyAlignment="1" applyProtection="1">
      <alignment horizontal="center"/>
      <protection/>
    </xf>
    <xf numFmtId="3" fontId="6" fillId="0" borderId="61" xfId="52" applyNumberFormat="1" applyFont="1" applyFill="1" applyBorder="1" applyAlignment="1" applyProtection="1">
      <alignment/>
      <protection locked="0"/>
    </xf>
    <xf numFmtId="3" fontId="6" fillId="0" borderId="45" xfId="52" applyNumberFormat="1" applyFont="1" applyFill="1" applyBorder="1" applyAlignment="1" applyProtection="1">
      <alignment/>
      <protection locked="0"/>
    </xf>
    <xf numFmtId="206" fontId="6" fillId="0" borderId="61" xfId="52" applyNumberFormat="1" applyFont="1" applyFill="1" applyBorder="1" applyAlignment="1" applyProtection="1">
      <alignment/>
      <protection/>
    </xf>
    <xf numFmtId="206" fontId="6" fillId="0" borderId="93" xfId="52" applyNumberFormat="1" applyFont="1" applyFill="1" applyBorder="1" applyAlignment="1" applyProtection="1">
      <alignment/>
      <protection/>
    </xf>
    <xf numFmtId="3" fontId="6" fillId="0" borderId="151" xfId="52" applyNumberFormat="1" applyFont="1" applyFill="1" applyBorder="1" applyAlignment="1" applyProtection="1">
      <alignment/>
      <protection/>
    </xf>
    <xf numFmtId="3" fontId="6" fillId="0" borderId="64" xfId="52" applyNumberFormat="1" applyFont="1" applyFill="1" applyBorder="1" applyAlignment="1" applyProtection="1">
      <alignment/>
      <protection/>
    </xf>
    <xf numFmtId="0" fontId="9" fillId="0" borderId="73" xfId="52" applyFont="1" applyFill="1" applyBorder="1" applyAlignment="1" applyProtection="1">
      <alignment horizontal="right" vertical="center"/>
      <protection/>
    </xf>
    <xf numFmtId="0" fontId="6" fillId="0" borderId="13" xfId="52" applyFont="1" applyFill="1" applyBorder="1" applyAlignment="1" applyProtection="1">
      <alignment horizontal="center"/>
      <protection/>
    </xf>
    <xf numFmtId="206" fontId="6" fillId="0" borderId="108" xfId="52" applyNumberFormat="1" applyFont="1" applyFill="1" applyBorder="1" applyAlignment="1" applyProtection="1">
      <alignment/>
      <protection/>
    </xf>
    <xf numFmtId="206" fontId="6" fillId="0" borderId="109" xfId="52" applyNumberFormat="1" applyFont="1" applyFill="1" applyBorder="1" applyAlignment="1" applyProtection="1">
      <alignment/>
      <protection/>
    </xf>
    <xf numFmtId="206" fontId="6" fillId="0" borderId="152" xfId="52" applyNumberFormat="1" applyFont="1" applyFill="1" applyBorder="1" applyAlignment="1" applyProtection="1">
      <alignment/>
      <protection/>
    </xf>
    <xf numFmtId="0" fontId="6" fillId="0" borderId="0" xfId="52" applyFont="1" applyFill="1" applyBorder="1" applyAlignment="1" applyProtection="1">
      <alignment horizontal="left"/>
      <protection/>
    </xf>
    <xf numFmtId="0" fontId="16" fillId="0" borderId="0" xfId="55" applyNumberFormat="1" applyFont="1" applyFill="1" applyBorder="1" applyAlignment="1" applyProtection="1">
      <alignment/>
      <protection/>
    </xf>
    <xf numFmtId="0" fontId="9" fillId="0" borderId="38" xfId="55" applyFont="1" applyFill="1" applyBorder="1" applyAlignment="1" applyProtection="1">
      <alignment horizontal="center" vertical="center"/>
      <protection/>
    </xf>
    <xf numFmtId="0" fontId="9" fillId="0" borderId="96" xfId="55" applyFont="1" applyFill="1" applyBorder="1" applyAlignment="1" applyProtection="1">
      <alignment horizontal="center" vertical="center"/>
      <protection/>
    </xf>
    <xf numFmtId="0" fontId="9" fillId="0" borderId="97" xfId="55" applyFont="1" applyFill="1" applyBorder="1" applyAlignment="1" applyProtection="1">
      <alignment horizontal="centerContinuous" vertical="center" wrapText="1"/>
      <protection/>
    </xf>
    <xf numFmtId="0" fontId="16" fillId="0" borderId="0" xfId="55" applyAlignment="1" applyProtection="1">
      <alignment/>
      <protection/>
    </xf>
    <xf numFmtId="0" fontId="6" fillId="0" borderId="39" xfId="55" applyFont="1" applyFill="1" applyBorder="1" applyAlignment="1" applyProtection="1">
      <alignment horizontal="justify"/>
      <protection/>
    </xf>
    <xf numFmtId="0" fontId="16" fillId="0" borderId="36" xfId="55" applyFont="1" applyFill="1" applyBorder="1" applyAlignment="1" applyProtection="1">
      <alignment horizontal="center"/>
      <protection/>
    </xf>
    <xf numFmtId="0" fontId="6" fillId="0" borderId="0" xfId="55" applyFont="1" applyAlignment="1" applyProtection="1">
      <alignment/>
      <protection/>
    </xf>
    <xf numFmtId="0" fontId="6" fillId="0" borderId="20" xfId="55" applyFont="1" applyFill="1" applyBorder="1" applyAlignment="1" applyProtection="1">
      <alignment horizontal="justify"/>
      <protection/>
    </xf>
    <xf numFmtId="0" fontId="16" fillId="0" borderId="53" xfId="55" applyFont="1" applyFill="1" applyBorder="1" applyAlignment="1" applyProtection="1">
      <alignment horizontal="center"/>
      <protection/>
    </xf>
    <xf numFmtId="0" fontId="16" fillId="0" borderId="0" xfId="55" applyFont="1" applyAlignment="1" applyProtection="1">
      <alignment/>
      <protection/>
    </xf>
    <xf numFmtId="0" fontId="83" fillId="0" borderId="0" xfId="55" applyFont="1" applyAlignment="1" applyProtection="1">
      <alignment horizontal="left" vertical="center" wrapText="1"/>
      <protection/>
    </xf>
    <xf numFmtId="0" fontId="9" fillId="0" borderId="70" xfId="52" applyFont="1" applyFill="1" applyBorder="1" applyAlignment="1" applyProtection="1">
      <alignment horizontal="right" vertical="center"/>
      <protection/>
    </xf>
    <xf numFmtId="0" fontId="6" fillId="0" borderId="153" xfId="52" applyFont="1" applyFill="1" applyBorder="1" applyAlignment="1" applyProtection="1">
      <alignment horizontal="center"/>
      <protection/>
    </xf>
    <xf numFmtId="0" fontId="14" fillId="0" borderId="149" xfId="52" applyFont="1" applyFill="1" applyBorder="1" applyAlignment="1" applyProtection="1">
      <alignment horizontal="center" vertical="center"/>
      <protection/>
    </xf>
    <xf numFmtId="3" fontId="7" fillId="28" borderId="66" xfId="55" applyNumberFormat="1" applyFont="1" applyFill="1" applyBorder="1" applyAlignment="1" applyProtection="1">
      <alignment/>
      <protection locked="0"/>
    </xf>
    <xf numFmtId="3" fontId="7" fillId="28" borderId="41" xfId="55" applyNumberFormat="1" applyFont="1" applyFill="1" applyBorder="1" applyAlignment="1" applyProtection="1">
      <alignment/>
      <protection locked="0"/>
    </xf>
    <xf numFmtId="206" fontId="7" fillId="0" borderId="72" xfId="52" applyNumberFormat="1" applyFont="1" applyFill="1" applyBorder="1" applyAlignment="1" applyProtection="1">
      <alignment/>
      <protection/>
    </xf>
    <xf numFmtId="0" fontId="8" fillId="0" borderId="0" xfId="55" applyFont="1" applyAlignment="1" applyProtection="1">
      <alignment horizontal="center" vertical="center"/>
      <protection/>
    </xf>
    <xf numFmtId="3" fontId="6" fillId="0" borderId="46" xfId="52" applyNumberFormat="1" applyFont="1" applyFill="1" applyBorder="1" applyAlignment="1" applyProtection="1">
      <alignment horizontal="left"/>
      <protection/>
    </xf>
    <xf numFmtId="206" fontId="6" fillId="24" borderId="61" xfId="0" applyNumberFormat="1" applyFont="1" applyFill="1" applyBorder="1" applyAlignment="1" applyProtection="1">
      <alignment/>
      <protection locked="0"/>
    </xf>
    <xf numFmtId="206" fontId="6" fillId="24" borderId="45" xfId="0" applyNumberFormat="1" applyFont="1" applyFill="1" applyBorder="1" applyAlignment="1" applyProtection="1">
      <alignment/>
      <protection locked="0"/>
    </xf>
    <xf numFmtId="206" fontId="6" fillId="0" borderId="61" xfId="0" applyNumberFormat="1" applyFont="1" applyFill="1" applyBorder="1" applyAlignment="1" applyProtection="1">
      <alignment/>
      <protection locked="0"/>
    </xf>
    <xf numFmtId="206" fontId="6" fillId="0" borderId="45" xfId="0" applyNumberFormat="1" applyFont="1" applyFill="1" applyBorder="1" applyAlignment="1" applyProtection="1">
      <alignment/>
      <protection locked="0"/>
    </xf>
    <xf numFmtId="206" fontId="6" fillId="24" borderId="75" xfId="0" applyNumberFormat="1" applyFont="1" applyFill="1" applyBorder="1" applyAlignment="1" applyProtection="1">
      <alignment/>
      <protection locked="0"/>
    </xf>
    <xf numFmtId="206" fontId="6" fillId="0" borderId="75" xfId="0" applyNumberFormat="1" applyFont="1" applyFill="1" applyBorder="1" applyAlignment="1" applyProtection="1">
      <alignment/>
      <protection locked="0"/>
    </xf>
    <xf numFmtId="206" fontId="6" fillId="0" borderId="90" xfId="68" applyNumberFormat="1" applyFont="1" applyFill="1" applyBorder="1" applyProtection="1">
      <alignment/>
      <protection locked="0"/>
    </xf>
    <xf numFmtId="206" fontId="6" fillId="0" borderId="77" xfId="68" applyNumberFormat="1" applyFont="1" applyFill="1" applyBorder="1" applyProtection="1">
      <alignment/>
      <protection locked="0"/>
    </xf>
    <xf numFmtId="206" fontId="6" fillId="0" borderId="135" xfId="68" applyNumberFormat="1" applyFont="1" applyFill="1" applyBorder="1" applyProtection="1">
      <alignment/>
      <protection locked="0"/>
    </xf>
    <xf numFmtId="206" fontId="6" fillId="0" borderId="134" xfId="68" applyNumberFormat="1" applyFont="1" applyFill="1" applyBorder="1" applyProtection="1">
      <alignment/>
      <protection locked="0"/>
    </xf>
    <xf numFmtId="206" fontId="6" fillId="0" borderId="51" xfId="68" applyNumberFormat="1" applyFont="1" applyFill="1" applyBorder="1" applyProtection="1">
      <alignment/>
      <protection locked="0"/>
    </xf>
    <xf numFmtId="206" fontId="6" fillId="0" borderId="80" xfId="68" applyNumberFormat="1" applyFont="1" applyFill="1" applyBorder="1" applyProtection="1">
      <alignment/>
      <protection locked="0"/>
    </xf>
    <xf numFmtId="206" fontId="6" fillId="0" borderId="75" xfId="68" applyNumberFormat="1" applyFont="1" applyFill="1" applyBorder="1" applyProtection="1">
      <alignment/>
      <protection locked="0"/>
    </xf>
    <xf numFmtId="206" fontId="6" fillId="0" borderId="84" xfId="68" applyNumberFormat="1" applyFont="1" applyFill="1" applyBorder="1" applyProtection="1">
      <alignment/>
      <protection locked="0"/>
    </xf>
    <xf numFmtId="206" fontId="6" fillId="0" borderId="83" xfId="68" applyNumberFormat="1" applyFont="1" applyFill="1" applyBorder="1" applyProtection="1">
      <alignment/>
      <protection locked="0"/>
    </xf>
    <xf numFmtId="206" fontId="6" fillId="0" borderId="61" xfId="0" applyNumberFormat="1" applyFont="1" applyFill="1" applyBorder="1" applyAlignment="1" applyProtection="1">
      <alignment/>
      <protection locked="0"/>
    </xf>
    <xf numFmtId="206" fontId="6" fillId="0" borderId="62" xfId="0" applyNumberFormat="1" applyFont="1" applyFill="1" applyBorder="1" applyAlignment="1" applyProtection="1">
      <alignment/>
      <protection locked="0"/>
    </xf>
    <xf numFmtId="206" fontId="6" fillId="0" borderId="63" xfId="0" applyNumberFormat="1" applyFont="1" applyFill="1" applyBorder="1" applyAlignment="1" applyProtection="1">
      <alignment/>
      <protection locked="0"/>
    </xf>
    <xf numFmtId="206" fontId="6" fillId="0" borderId="64" xfId="0" applyNumberFormat="1" applyFont="1" applyFill="1" applyBorder="1" applyAlignment="1" applyProtection="1">
      <alignment/>
      <protection locked="0"/>
    </xf>
    <xf numFmtId="206" fontId="6" fillId="0" borderId="65" xfId="0" applyNumberFormat="1" applyFont="1" applyFill="1" applyBorder="1" applyAlignment="1" applyProtection="1">
      <alignment/>
      <protection locked="0"/>
    </xf>
    <xf numFmtId="206" fontId="6" fillId="0" borderId="65" xfId="0" applyNumberFormat="1" applyFont="1" applyBorder="1" applyAlignment="1" applyProtection="1">
      <alignment/>
      <protection locked="0"/>
    </xf>
    <xf numFmtId="0" fontId="9" fillId="0" borderId="105" xfId="0" applyFont="1" applyFill="1" applyBorder="1" applyAlignment="1" applyProtection="1">
      <alignment horizontal="center" vertical="center"/>
      <protection/>
    </xf>
    <xf numFmtId="206" fontId="16" fillId="0" borderId="76" xfId="0" applyNumberFormat="1" applyFont="1" applyFill="1" applyBorder="1" applyAlignment="1" applyProtection="1">
      <alignment horizontal="center"/>
      <protection/>
    </xf>
    <xf numFmtId="206" fontId="16" fillId="0" borderId="0" xfId="0" applyNumberFormat="1" applyFont="1" applyFill="1" applyBorder="1" applyAlignment="1" applyProtection="1">
      <alignment horizontal="center"/>
      <protection/>
    </xf>
    <xf numFmtId="206" fontId="16" fillId="0" borderId="132" xfId="0" applyNumberFormat="1" applyFont="1" applyFill="1" applyBorder="1" applyAlignment="1" applyProtection="1">
      <alignment horizontal="center"/>
      <protection/>
    </xf>
    <xf numFmtId="206" fontId="16" fillId="0" borderId="76" xfId="0" applyNumberFormat="1" applyFont="1" applyFill="1" applyBorder="1" applyAlignment="1" applyProtection="1">
      <alignment horizontal="center"/>
      <protection/>
    </xf>
    <xf numFmtId="206" fontId="16" fillId="0" borderId="59" xfId="0" applyNumberFormat="1" applyFont="1" applyFill="1" applyBorder="1" applyAlignment="1" applyProtection="1">
      <alignment horizontal="center"/>
      <protection/>
    </xf>
    <xf numFmtId="206" fontId="16" fillId="0" borderId="55" xfId="0" applyNumberFormat="1" applyFont="1" applyFill="1" applyBorder="1" applyAlignment="1" applyProtection="1">
      <alignment horizontal="center"/>
      <protection/>
    </xf>
    <xf numFmtId="206" fontId="16" fillId="0" borderId="83" xfId="0" applyNumberFormat="1" applyFont="1" applyFill="1" applyBorder="1" applyAlignment="1" applyProtection="1">
      <alignment horizontal="center"/>
      <protection/>
    </xf>
    <xf numFmtId="206" fontId="16" fillId="0" borderId="154" xfId="0" applyNumberFormat="1" applyFont="1" applyFill="1" applyBorder="1" applyAlignment="1" applyProtection="1">
      <alignment horizontal="center"/>
      <protection/>
    </xf>
    <xf numFmtId="206" fontId="6" fillId="0" borderId="61" xfId="52" applyNumberFormat="1" applyFont="1" applyFill="1" applyBorder="1" applyAlignment="1" applyProtection="1">
      <alignment/>
      <protection locked="0"/>
    </xf>
    <xf numFmtId="206" fontId="6" fillId="0" borderId="45" xfId="52" applyNumberFormat="1" applyFont="1" applyFill="1" applyBorder="1" applyAlignment="1" applyProtection="1">
      <alignment/>
      <protection locked="0"/>
    </xf>
    <xf numFmtId="0" fontId="82" fillId="0" borderId="0" xfId="55" applyNumberFormat="1" applyFont="1" applyFill="1" applyBorder="1" applyAlignment="1" applyProtection="1">
      <alignment vertical="center"/>
      <protection/>
    </xf>
    <xf numFmtId="0" fontId="10" fillId="0" borderId="0" xfId="0" applyFont="1" applyBorder="1" applyAlignment="1" applyProtection="1">
      <alignment vertical="top"/>
      <protection/>
    </xf>
    <xf numFmtId="0" fontId="18" fillId="0" borderId="26" xfId="0" applyFont="1" applyFill="1" applyBorder="1" applyAlignment="1" applyProtection="1">
      <alignment horizontal="center" vertical="center" wrapText="1"/>
      <protection/>
    </xf>
    <xf numFmtId="0" fontId="5" fillId="0" borderId="0" xfId="0" applyFont="1" applyAlignment="1">
      <alignment wrapText="1"/>
    </xf>
    <xf numFmtId="0" fontId="82" fillId="0" borderId="0" xfId="0" applyFont="1" applyAlignment="1">
      <alignment/>
    </xf>
    <xf numFmtId="0" fontId="7" fillId="0" borderId="46" xfId="0" applyFont="1" applyFill="1" applyBorder="1" applyAlignment="1" applyProtection="1">
      <alignment horizontal="left"/>
      <protection/>
    </xf>
    <xf numFmtId="40" fontId="6" fillId="24" borderId="122" xfId="47" applyFont="1" applyFill="1" applyBorder="1" applyAlignment="1">
      <alignment horizontal="center"/>
    </xf>
    <xf numFmtId="3" fontId="6" fillId="24" borderId="122" xfId="0" applyNumberFormat="1" applyFont="1" applyFill="1" applyBorder="1" applyAlignment="1">
      <alignment horizontal="center"/>
    </xf>
    <xf numFmtId="0" fontId="9" fillId="0" borderId="155" xfId="0" applyFont="1" applyFill="1" applyBorder="1" applyAlignment="1" applyProtection="1">
      <alignment horizontal="center"/>
      <protection/>
    </xf>
    <xf numFmtId="3" fontId="9" fillId="0" borderId="146" xfId="0" applyNumberFormat="1" applyFont="1" applyBorder="1" applyAlignment="1">
      <alignment horizontal="center"/>
    </xf>
    <xf numFmtId="0" fontId="9" fillId="0" borderId="59" xfId="0" applyFont="1" applyFill="1" applyBorder="1" applyAlignment="1" applyProtection="1">
      <alignment horizontal="center"/>
      <protection/>
    </xf>
    <xf numFmtId="3" fontId="9" fillId="0" borderId="58" xfId="0" applyNumberFormat="1" applyFont="1" applyBorder="1" applyAlignment="1">
      <alignment horizontal="center"/>
    </xf>
    <xf numFmtId="0" fontId="21" fillId="0" borderId="20" xfId="0" applyFont="1" applyBorder="1" applyAlignment="1">
      <alignment horizontal="left" wrapText="1"/>
    </xf>
    <xf numFmtId="0" fontId="21" fillId="0" borderId="0" xfId="0" applyFont="1" applyBorder="1" applyAlignment="1">
      <alignment horizontal="left" wrapText="1"/>
    </xf>
    <xf numFmtId="0" fontId="21" fillId="0" borderId="41" xfId="0" applyFont="1" applyBorder="1" applyAlignment="1">
      <alignment horizontal="left" wrapText="1"/>
    </xf>
    <xf numFmtId="0" fontId="6" fillId="0" borderId="116" xfId="0" applyFont="1" applyBorder="1" applyAlignment="1">
      <alignment/>
    </xf>
    <xf numFmtId="0" fontId="5" fillId="0" borderId="116" xfId="0" applyFont="1" applyBorder="1" applyAlignment="1">
      <alignment vertical="top" wrapText="1"/>
    </xf>
    <xf numFmtId="0" fontId="5" fillId="0" borderId="116" xfId="0" applyFont="1" applyBorder="1" applyAlignment="1">
      <alignment/>
    </xf>
    <xf numFmtId="0" fontId="9" fillId="0" borderId="93" xfId="0" applyFont="1" applyBorder="1" applyAlignment="1">
      <alignment horizontal="center" vertical="center" wrapText="1"/>
    </xf>
    <xf numFmtId="0" fontId="9" fillId="0" borderId="147" xfId="0" applyFont="1" applyBorder="1" applyAlignment="1">
      <alignment horizontal="center" vertical="center" wrapText="1"/>
    </xf>
    <xf numFmtId="0" fontId="9" fillId="0" borderId="147" xfId="0" applyFont="1" applyFill="1" applyBorder="1" applyAlignment="1" applyProtection="1">
      <alignment horizontal="center" vertical="center" wrapText="1"/>
      <protection/>
    </xf>
    <xf numFmtId="0" fontId="9" fillId="0" borderId="68" xfId="0" applyFont="1" applyFill="1" applyBorder="1" applyAlignment="1" applyProtection="1">
      <alignment horizontal="center" vertical="center" wrapText="1"/>
      <protection/>
    </xf>
    <xf numFmtId="0" fontId="9" fillId="0" borderId="123" xfId="0" applyFont="1" applyFill="1" applyBorder="1" applyAlignment="1" applyProtection="1">
      <alignment horizontal="center" vertical="center" wrapText="1"/>
      <protection/>
    </xf>
    <xf numFmtId="38" fontId="6" fillId="0" borderId="36" xfId="47" applyNumberFormat="1" applyFont="1" applyBorder="1" applyAlignment="1">
      <alignment/>
    </xf>
    <xf numFmtId="179" fontId="112" fillId="0" borderId="0" xfId="61" applyFont="1" applyAlignment="1" applyProtection="1">
      <alignment vertical="center"/>
      <protection/>
    </xf>
    <xf numFmtId="0" fontId="113" fillId="0" borderId="0" xfId="0" applyFont="1" applyAlignment="1">
      <alignment/>
    </xf>
    <xf numFmtId="179" fontId="114" fillId="0" borderId="0" xfId="61" applyFont="1" applyAlignment="1" applyProtection="1">
      <alignment vertical="center"/>
      <protection/>
    </xf>
    <xf numFmtId="179" fontId="112" fillId="0" borderId="0" xfId="61" applyFont="1" applyAlignment="1">
      <alignment vertical="center"/>
      <protection/>
    </xf>
    <xf numFmtId="179" fontId="112" fillId="0" borderId="0" xfId="61" applyFont="1" applyAlignment="1">
      <alignment horizontal="center" vertical="center"/>
      <protection/>
    </xf>
    <xf numFmtId="2" fontId="6" fillId="0" borderId="36" xfId="47" applyNumberFormat="1" applyFont="1" applyBorder="1" applyAlignment="1">
      <alignment/>
    </xf>
    <xf numFmtId="3" fontId="16" fillId="0" borderId="54" xfId="0" applyNumberFormat="1" applyFont="1" applyFill="1" applyBorder="1" applyAlignment="1" applyProtection="1">
      <alignment/>
      <protection locked="0"/>
    </xf>
    <xf numFmtId="0" fontId="16" fillId="0" borderId="41" xfId="0" applyNumberFormat="1" applyFont="1" applyFill="1" applyBorder="1" applyAlignment="1" applyProtection="1">
      <alignment/>
      <protection locked="0"/>
    </xf>
    <xf numFmtId="3" fontId="16" fillId="0" borderId="53" xfId="0" applyNumberFormat="1" applyFont="1" applyFill="1" applyBorder="1" applyAlignment="1" applyProtection="1">
      <alignment/>
      <protection locked="0"/>
    </xf>
    <xf numFmtId="0" fontId="16" fillId="0" borderId="156" xfId="0" applyNumberFormat="1" applyFont="1" applyFill="1" applyBorder="1" applyAlignment="1" applyProtection="1">
      <alignment/>
      <protection locked="0"/>
    </xf>
    <xf numFmtId="3" fontId="16" fillId="0" borderId="157" xfId="0" applyNumberFormat="1" applyFont="1" applyFill="1" applyBorder="1" applyAlignment="1" applyProtection="1">
      <alignment/>
      <protection locked="0"/>
    </xf>
    <xf numFmtId="0" fontId="16" fillId="0" borderId="158" xfId="0" applyNumberFormat="1" applyFont="1" applyFill="1" applyBorder="1" applyAlignment="1" applyProtection="1">
      <alignment/>
      <protection locked="0"/>
    </xf>
    <xf numFmtId="0" fontId="9" fillId="26" borderId="159" xfId="0" applyFont="1" applyFill="1" applyBorder="1" applyAlignment="1" applyProtection="1">
      <alignment horizontal="center" vertical="center" wrapText="1"/>
      <protection/>
    </xf>
    <xf numFmtId="0" fontId="9" fillId="26" borderId="156" xfId="0" applyFont="1" applyFill="1" applyBorder="1" applyAlignment="1" applyProtection="1">
      <alignment horizontal="center" vertical="center" wrapText="1"/>
      <protection/>
    </xf>
    <xf numFmtId="0" fontId="9" fillId="26" borderId="21" xfId="0" applyFont="1" applyFill="1" applyBorder="1" applyAlignment="1" applyProtection="1">
      <alignment horizontal="center" vertical="center" wrapText="1"/>
      <protection/>
    </xf>
    <xf numFmtId="0" fontId="9" fillId="26" borderId="41" xfId="0" applyFont="1" applyFill="1" applyBorder="1" applyAlignment="1" applyProtection="1">
      <alignment horizontal="center" vertical="center" wrapText="1"/>
      <protection/>
    </xf>
    <xf numFmtId="0" fontId="9" fillId="26" borderId="55" xfId="0" applyFont="1" applyFill="1" applyBorder="1" applyAlignment="1" applyProtection="1">
      <alignment horizontal="center" vertical="center" wrapText="1"/>
      <protection/>
    </xf>
    <xf numFmtId="0" fontId="9" fillId="26" borderId="66" xfId="0" applyFont="1" applyFill="1" applyBorder="1" applyAlignment="1" applyProtection="1">
      <alignment horizontal="center" vertical="center" wrapText="1"/>
      <protection/>
    </xf>
    <xf numFmtId="0" fontId="9" fillId="26" borderId="59" xfId="0" applyFont="1" applyFill="1" applyBorder="1" applyAlignment="1" applyProtection="1">
      <alignment horizontal="center" vertical="center" wrapText="1"/>
      <protection/>
    </xf>
    <xf numFmtId="0" fontId="9" fillId="26" borderId="67" xfId="0" applyFont="1" applyFill="1" applyBorder="1" applyAlignment="1" applyProtection="1">
      <alignment horizontal="center" vertical="center" wrapText="1"/>
      <protection/>
    </xf>
    <xf numFmtId="0" fontId="6" fillId="0" borderId="150" xfId="0" applyFont="1" applyFill="1" applyBorder="1" applyAlignment="1" applyProtection="1">
      <alignment horizontal="centerContinuous" vertical="center" wrapText="1"/>
      <protection/>
    </xf>
    <xf numFmtId="0" fontId="6" fillId="0" borderId="134" xfId="0" applyFont="1" applyFill="1" applyBorder="1" applyAlignment="1" applyProtection="1">
      <alignment horizontal="center" vertical="center" wrapText="1"/>
      <protection/>
    </xf>
    <xf numFmtId="179" fontId="16" fillId="0" borderId="0" xfId="61" applyFont="1" applyFill="1" applyBorder="1" applyAlignment="1" applyProtection="1">
      <alignment vertical="center"/>
      <protection/>
    </xf>
    <xf numFmtId="179" fontId="8" fillId="0" borderId="36" xfId="61" applyFont="1" applyFill="1" applyBorder="1" applyAlignment="1" applyProtection="1">
      <alignment horizontal="center" vertical="center"/>
      <protection/>
    </xf>
    <xf numFmtId="0" fontId="48" fillId="0" borderId="0" xfId="61" applyNumberFormat="1" applyFont="1" applyAlignment="1" applyProtection="1">
      <alignment horizontal="center" vertical="center" wrapText="1"/>
      <protection/>
    </xf>
    <xf numFmtId="1" fontId="16" fillId="22" borderId="36" xfId="61" applyNumberFormat="1" applyFont="1" applyFill="1" applyBorder="1" applyAlignment="1" applyProtection="1">
      <alignment vertical="center"/>
      <protection locked="0"/>
    </xf>
    <xf numFmtId="0" fontId="6" fillId="29" borderId="143" xfId="0" applyFont="1" applyFill="1" applyBorder="1" applyAlignment="1">
      <alignment/>
    </xf>
    <xf numFmtId="0" fontId="110" fillId="30" borderId="0" xfId="0" applyFont="1" applyFill="1" applyBorder="1" applyAlignment="1">
      <alignment horizontal="center" wrapText="1"/>
    </xf>
    <xf numFmtId="0" fontId="115" fillId="0" borderId="0" xfId="0" applyFont="1" applyBorder="1" applyAlignment="1">
      <alignment horizontal="center"/>
    </xf>
    <xf numFmtId="0" fontId="19" fillId="0" borderId="0" xfId="0" applyFont="1" applyAlignment="1">
      <alignment/>
    </xf>
    <xf numFmtId="0" fontId="6" fillId="0" borderId="121" xfId="0" applyFont="1" applyBorder="1" applyAlignment="1">
      <alignment/>
    </xf>
    <xf numFmtId="0" fontId="6" fillId="0" borderId="155" xfId="0" applyFont="1" applyBorder="1" applyAlignment="1">
      <alignment/>
    </xf>
    <xf numFmtId="0" fontId="6" fillId="0" borderId="48" xfId="0" applyFont="1" applyBorder="1" applyAlignment="1">
      <alignment/>
    </xf>
    <xf numFmtId="0" fontId="115" fillId="0" borderId="76" xfId="0" applyFont="1" applyBorder="1" applyAlignment="1">
      <alignment horizontal="center"/>
    </xf>
    <xf numFmtId="0" fontId="9" fillId="0" borderId="37" xfId="68" applyFont="1" applyBorder="1" applyAlignment="1">
      <alignment horizontal="centerContinuous" vertical="center"/>
      <protection/>
    </xf>
    <xf numFmtId="0" fontId="18" fillId="0" borderId="106" xfId="68" applyFont="1" applyFill="1" applyBorder="1" applyAlignment="1" applyProtection="1">
      <alignment horizontal="center" vertical="center"/>
      <protection/>
    </xf>
    <xf numFmtId="0" fontId="19" fillId="0" borderId="94" xfId="68" applyFont="1" applyFill="1" applyBorder="1" applyAlignment="1" applyProtection="1">
      <alignment horizontal="center"/>
      <protection/>
    </xf>
    <xf numFmtId="0" fontId="19" fillId="0" borderId="25" xfId="68" applyFont="1" applyFill="1" applyBorder="1" applyAlignment="1" applyProtection="1">
      <alignment horizontal="center"/>
      <protection/>
    </xf>
    <xf numFmtId="0" fontId="18" fillId="0" borderId="26" xfId="0" applyFont="1" applyBorder="1" applyAlignment="1">
      <alignment horizontal="center" vertical="center" wrapText="1"/>
    </xf>
    <xf numFmtId="0" fontId="45" fillId="0" borderId="32" xfId="0" applyFont="1" applyBorder="1" applyAlignment="1">
      <alignment horizontal="center" vertical="center" wrapText="1"/>
    </xf>
    <xf numFmtId="0" fontId="18" fillId="0" borderId="117" xfId="0" applyNumberFormat="1" applyFont="1" applyFill="1" applyBorder="1" applyAlignment="1" applyProtection="1">
      <alignment horizontal="center" vertical="center" wrapText="1"/>
      <protection/>
    </xf>
    <xf numFmtId="179" fontId="13" fillId="0" borderId="0" xfId="61" applyFont="1" applyFill="1" applyAlignment="1" applyProtection="1">
      <alignment horizontal="left" vertical="center" wrapText="1"/>
      <protection/>
    </xf>
    <xf numFmtId="179" fontId="13" fillId="0" borderId="145" xfId="61" applyFont="1" applyFill="1" applyBorder="1" applyAlignment="1" applyProtection="1">
      <alignment horizontal="left" vertical="center" wrapText="1"/>
      <protection/>
    </xf>
    <xf numFmtId="49" fontId="16" fillId="22" borderId="59" xfId="61" applyNumberFormat="1" applyFont="1" applyFill="1" applyBorder="1" applyAlignment="1" applyProtection="1">
      <alignment horizontal="left" vertical="center"/>
      <protection locked="0"/>
    </xf>
    <xf numFmtId="49" fontId="16" fillId="22" borderId="56" xfId="61" applyNumberFormat="1" applyFont="1" applyFill="1" applyBorder="1" applyAlignment="1" applyProtection="1">
      <alignment horizontal="left" vertical="center"/>
      <protection locked="0"/>
    </xf>
    <xf numFmtId="49" fontId="16" fillId="0" borderId="59" xfId="61" applyNumberFormat="1" applyFont="1" applyBorder="1" applyAlignment="1" applyProtection="1">
      <alignment horizontal="left" vertical="center"/>
      <protection locked="0"/>
    </xf>
    <xf numFmtId="49" fontId="16" fillId="0" borderId="56" xfId="61" applyNumberFormat="1" applyFont="1" applyBorder="1" applyAlignment="1" applyProtection="1">
      <alignment horizontal="left" vertical="center"/>
      <protection locked="0"/>
    </xf>
    <xf numFmtId="49" fontId="16" fillId="0" borderId="59" xfId="0" applyNumberFormat="1" applyFont="1" applyBorder="1" applyAlignment="1" applyProtection="1">
      <alignment horizontal="left" vertical="center"/>
      <protection locked="0"/>
    </xf>
    <xf numFmtId="49" fontId="16" fillId="0" borderId="56" xfId="0" applyNumberFormat="1" applyFont="1" applyBorder="1" applyAlignment="1" applyProtection="1">
      <alignment horizontal="left" vertical="center"/>
      <protection locked="0"/>
    </xf>
    <xf numFmtId="0" fontId="74" fillId="16" borderId="59" xfId="0" applyFont="1" applyFill="1" applyBorder="1" applyAlignment="1">
      <alignment horizontal="center" vertical="center" readingOrder="1"/>
    </xf>
    <xf numFmtId="0" fontId="74" fillId="16" borderId="83" xfId="0" applyFont="1" applyFill="1" applyBorder="1" applyAlignment="1">
      <alignment horizontal="center" vertical="center" readingOrder="1"/>
    </xf>
    <xf numFmtId="0" fontId="74" fillId="16" borderId="56" xfId="0" applyFont="1" applyFill="1" applyBorder="1" applyAlignment="1">
      <alignment horizontal="center" vertical="center" readingOrder="1"/>
    </xf>
    <xf numFmtId="49" fontId="11" fillId="0" borderId="59" xfId="36" applyNumberFormat="1" applyFill="1" applyBorder="1" applyAlignment="1" applyProtection="1">
      <alignment horizontal="left" vertical="center"/>
      <protection locked="0"/>
    </xf>
    <xf numFmtId="49" fontId="16" fillId="0" borderId="56" xfId="59" applyNumberFormat="1" applyFont="1" applyFill="1" applyBorder="1" applyAlignment="1" applyProtection="1">
      <alignment horizontal="left" vertical="center"/>
      <protection locked="0"/>
    </xf>
    <xf numFmtId="49" fontId="16" fillId="0" borderId="59" xfId="59" applyNumberFormat="1" applyFont="1" applyFill="1" applyBorder="1" applyAlignment="1" applyProtection="1">
      <alignment horizontal="left" vertical="center"/>
      <protection locked="0"/>
    </xf>
    <xf numFmtId="49" fontId="16" fillId="0" borderId="83" xfId="59" applyNumberFormat="1" applyFont="1" applyFill="1" applyBorder="1" applyAlignment="1" applyProtection="1">
      <alignment horizontal="left" vertical="center"/>
      <protection locked="0"/>
    </xf>
    <xf numFmtId="179" fontId="21" fillId="0" borderId="0" xfId="61" applyFont="1" applyAlignment="1" applyProtection="1">
      <alignment horizontal="left" vertical="center" wrapText="1"/>
      <protection/>
    </xf>
    <xf numFmtId="179" fontId="13" fillId="30" borderId="0" xfId="61" applyFont="1" applyFill="1" applyBorder="1" applyAlignment="1" applyProtection="1">
      <alignment horizontal="left" vertical="center" wrapText="1"/>
      <protection/>
    </xf>
    <xf numFmtId="179" fontId="8" fillId="0" borderId="0" xfId="61" applyFont="1" applyBorder="1" applyAlignment="1" applyProtection="1">
      <alignment horizontal="left" wrapText="1"/>
      <protection/>
    </xf>
    <xf numFmtId="179" fontId="8" fillId="0" borderId="0" xfId="61" applyFont="1" applyBorder="1" applyAlignment="1" applyProtection="1">
      <alignment horizontal="left" wrapText="1"/>
      <protection/>
    </xf>
    <xf numFmtId="179" fontId="8" fillId="0" borderId="132" xfId="61" applyFont="1" applyBorder="1" applyAlignment="1" applyProtection="1">
      <alignment horizontal="left" wrapText="1"/>
      <protection/>
    </xf>
    <xf numFmtId="0" fontId="70" fillId="16" borderId="59" xfId="0" applyFont="1" applyFill="1" applyBorder="1" applyAlignment="1">
      <alignment horizontal="center" vertical="center" wrapText="1" readingOrder="1"/>
    </xf>
    <xf numFmtId="0" fontId="70" fillId="16" borderId="83" xfId="0" applyFont="1" applyFill="1" applyBorder="1" applyAlignment="1">
      <alignment horizontal="center" vertical="center" wrapText="1" readingOrder="1"/>
    </xf>
    <xf numFmtId="0" fontId="70" fillId="16" borderId="56" xfId="0" applyFont="1" applyFill="1" applyBorder="1" applyAlignment="1">
      <alignment horizontal="center" vertical="center" wrapText="1" readingOrder="1"/>
    </xf>
    <xf numFmtId="49" fontId="16" fillId="0" borderId="159" xfId="59" applyNumberFormat="1" applyFont="1" applyFill="1" applyBorder="1" applyAlignment="1" applyProtection="1">
      <alignment horizontal="left" vertical="center" wrapText="1"/>
      <protection locked="0"/>
    </xf>
    <xf numFmtId="49" fontId="16" fillId="0" borderId="132" xfId="59" applyNumberFormat="1" applyFont="1" applyFill="1" applyBorder="1" applyAlignment="1" applyProtection="1">
      <alignment horizontal="left" vertical="center" wrapText="1"/>
      <protection locked="0"/>
    </xf>
    <xf numFmtId="49" fontId="16" fillId="0" borderId="87" xfId="59" applyNumberFormat="1" applyFont="1" applyFill="1" applyBorder="1" applyAlignment="1" applyProtection="1">
      <alignment horizontal="left" vertical="center" wrapText="1"/>
      <protection locked="0"/>
    </xf>
    <xf numFmtId="49" fontId="16" fillId="0" borderId="21" xfId="59" applyNumberFormat="1" applyFont="1" applyFill="1" applyBorder="1" applyAlignment="1" applyProtection="1">
      <alignment horizontal="left" vertical="center" wrapText="1"/>
      <protection locked="0"/>
    </xf>
    <xf numFmtId="49" fontId="16" fillId="0" borderId="0" xfId="59" applyNumberFormat="1" applyFont="1" applyFill="1" applyBorder="1" applyAlignment="1" applyProtection="1">
      <alignment horizontal="left" vertical="center" wrapText="1"/>
      <protection locked="0"/>
    </xf>
    <xf numFmtId="49" fontId="16" fillId="0" borderId="145" xfId="59" applyNumberFormat="1" applyFont="1" applyFill="1" applyBorder="1" applyAlignment="1" applyProtection="1">
      <alignment horizontal="left" vertical="center" wrapText="1"/>
      <protection locked="0"/>
    </xf>
    <xf numFmtId="49" fontId="16" fillId="0" borderId="55" xfId="59" applyNumberFormat="1" applyFont="1" applyFill="1" applyBorder="1" applyAlignment="1" applyProtection="1">
      <alignment horizontal="left" vertical="center" wrapText="1"/>
      <protection locked="0"/>
    </xf>
    <xf numFmtId="49" fontId="16" fillId="0" borderId="76" xfId="59" applyNumberFormat="1" applyFont="1" applyFill="1" applyBorder="1" applyAlignment="1" applyProtection="1">
      <alignment horizontal="left" vertical="center" wrapText="1"/>
      <protection locked="0"/>
    </xf>
    <xf numFmtId="49" fontId="16" fillId="0" borderId="78" xfId="59" applyNumberFormat="1" applyFont="1" applyFill="1" applyBorder="1" applyAlignment="1" applyProtection="1">
      <alignment horizontal="left" vertical="center" wrapText="1"/>
      <protection locked="0"/>
    </xf>
    <xf numFmtId="179" fontId="35" fillId="0" borderId="0" xfId="61" applyFont="1" applyFill="1" applyBorder="1" applyAlignment="1" applyProtection="1">
      <alignment horizontal="left" vertical="center"/>
      <protection/>
    </xf>
    <xf numFmtId="49" fontId="16" fillId="22" borderId="59" xfId="59" applyNumberFormat="1" applyFont="1" applyFill="1" applyBorder="1" applyAlignment="1" applyProtection="1">
      <alignment horizontal="left" vertical="center"/>
      <protection locked="0"/>
    </xf>
    <xf numFmtId="49" fontId="16" fillId="22" borderId="83" xfId="59" applyNumberFormat="1" applyFont="1" applyFill="1" applyBorder="1" applyAlignment="1" applyProtection="1">
      <alignment horizontal="left" vertical="center"/>
      <protection locked="0"/>
    </xf>
    <xf numFmtId="49" fontId="16" fillId="22" borderId="56" xfId="59" applyNumberFormat="1" applyFont="1" applyFill="1" applyBorder="1" applyAlignment="1" applyProtection="1">
      <alignment horizontal="left" vertical="center"/>
      <protection locked="0"/>
    </xf>
    <xf numFmtId="179" fontId="35" fillId="0" borderId="0" xfId="61" applyFont="1" applyFill="1" applyBorder="1" applyAlignment="1" applyProtection="1">
      <alignment horizontal="center" vertical="center"/>
      <protection/>
    </xf>
    <xf numFmtId="49" fontId="79" fillId="24" borderId="59" xfId="36" applyNumberFormat="1" applyFont="1" applyFill="1" applyBorder="1" applyAlignment="1" applyProtection="1">
      <alignment vertical="center"/>
      <protection locked="0"/>
    </xf>
    <xf numFmtId="49" fontId="16" fillId="24" borderId="83" xfId="0" applyNumberFormat="1" applyFont="1" applyFill="1" applyBorder="1" applyAlignment="1" applyProtection="1">
      <alignment vertical="center"/>
      <protection locked="0"/>
    </xf>
    <xf numFmtId="49" fontId="16" fillId="24" borderId="56" xfId="0" applyNumberFormat="1" applyFont="1" applyFill="1" applyBorder="1" applyAlignment="1" applyProtection="1">
      <alignment vertical="center"/>
      <protection locked="0"/>
    </xf>
    <xf numFmtId="49" fontId="16" fillId="0" borderId="59" xfId="61" applyNumberFormat="1" applyFont="1" applyFill="1" applyBorder="1" applyAlignment="1" applyProtection="1">
      <alignment horizontal="left" vertical="center"/>
      <protection locked="0"/>
    </xf>
    <xf numFmtId="49" fontId="16" fillId="0" borderId="56" xfId="61" applyNumberFormat="1" applyFont="1" applyFill="1" applyBorder="1" applyAlignment="1" applyProtection="1">
      <alignment horizontal="left" vertical="center"/>
      <protection locked="0"/>
    </xf>
    <xf numFmtId="0" fontId="76" fillId="0" borderId="0" xfId="0" applyFont="1" applyBorder="1" applyAlignment="1" applyProtection="1">
      <alignment horizontal="center" vertical="center" wrapText="1"/>
      <protection/>
    </xf>
    <xf numFmtId="0" fontId="8" fillId="0" borderId="160" xfId="0" applyFont="1" applyFill="1" applyBorder="1" applyAlignment="1" applyProtection="1">
      <alignment horizontal="center" vertical="center"/>
      <protection/>
    </xf>
    <xf numFmtId="0" fontId="8" fillId="0" borderId="161" xfId="0" applyFont="1" applyFill="1" applyBorder="1" applyAlignment="1" applyProtection="1">
      <alignment horizontal="center" vertical="center"/>
      <protection/>
    </xf>
    <xf numFmtId="0" fontId="8" fillId="0" borderId="104"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8" fillId="0" borderId="89" xfId="0"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protection/>
    </xf>
    <xf numFmtId="0" fontId="14" fillId="0" borderId="150" xfId="0" applyFont="1" applyFill="1" applyBorder="1" applyAlignment="1" applyProtection="1">
      <alignment horizontal="center" vertical="center"/>
      <protection/>
    </xf>
    <xf numFmtId="0" fontId="14" fillId="0" borderId="118" xfId="0" applyFont="1" applyFill="1" applyBorder="1" applyAlignment="1" applyProtection="1">
      <alignment horizontal="center" vertical="center"/>
      <protection/>
    </xf>
    <xf numFmtId="0" fontId="76" fillId="0" borderId="160" xfId="0" applyFont="1" applyBorder="1" applyAlignment="1" applyProtection="1">
      <alignment horizontal="center" vertical="center" wrapText="1"/>
      <protection/>
    </xf>
    <xf numFmtId="0" fontId="76" fillId="0" borderId="161" xfId="0" applyFont="1" applyBorder="1" applyAlignment="1" applyProtection="1">
      <alignment horizontal="center" vertical="center" wrapText="1"/>
      <protection/>
    </xf>
    <xf numFmtId="0" fontId="76" fillId="0" borderId="104" xfId="0" applyFont="1" applyBorder="1" applyAlignment="1" applyProtection="1">
      <alignment horizontal="center" vertical="center" wrapText="1"/>
      <protection/>
    </xf>
    <xf numFmtId="0" fontId="9" fillId="0" borderId="61" xfId="0" applyFont="1" applyFill="1" applyBorder="1" applyAlignment="1" applyProtection="1">
      <alignment horizontal="center" vertical="center" wrapText="1"/>
      <protection/>
    </xf>
    <xf numFmtId="0" fontId="9" fillId="0" borderId="66" xfId="0" applyFont="1" applyFill="1" applyBorder="1" applyAlignment="1" applyProtection="1">
      <alignment horizontal="center" vertical="center" wrapText="1"/>
      <protection/>
    </xf>
    <xf numFmtId="0" fontId="9" fillId="0" borderId="81" xfId="0" applyFont="1" applyFill="1" applyBorder="1" applyAlignment="1" applyProtection="1">
      <alignment horizontal="center" vertical="center" wrapText="1"/>
      <protection/>
    </xf>
    <xf numFmtId="0" fontId="9" fillId="0" borderId="61" xfId="0" applyFont="1" applyFill="1" applyBorder="1" applyAlignment="1" applyProtection="1">
      <alignment horizontal="center" vertical="center"/>
      <protection/>
    </xf>
    <xf numFmtId="0" fontId="9" fillId="0" borderId="81" xfId="0" applyFont="1" applyFill="1" applyBorder="1" applyAlignment="1" applyProtection="1">
      <alignment horizontal="center" vertical="center"/>
      <protection/>
    </xf>
    <xf numFmtId="0" fontId="10" fillId="0" borderId="0" xfId="0" applyFont="1" applyBorder="1" applyAlignment="1" applyProtection="1">
      <alignment horizontal="left" vertical="top" wrapText="1"/>
      <protection/>
    </xf>
    <xf numFmtId="0" fontId="24" fillId="0" borderId="116" xfId="0" applyFont="1" applyBorder="1" applyAlignment="1">
      <alignment horizontal="left" vertical="center" wrapText="1"/>
    </xf>
    <xf numFmtId="0" fontId="20" fillId="24" borderId="35" xfId="63" applyFont="1" applyFill="1" applyBorder="1" applyAlignment="1" applyProtection="1">
      <alignment horizontal="center" vertical="center"/>
      <protection/>
    </xf>
    <xf numFmtId="0" fontId="0" fillId="0" borderId="134" xfId="0" applyBorder="1" applyAlignment="1" applyProtection="1">
      <alignment horizontal="center" vertical="center"/>
      <protection/>
    </xf>
    <xf numFmtId="0" fontId="20" fillId="24" borderId="150" xfId="63" applyFont="1" applyFill="1" applyBorder="1" applyAlignment="1" applyProtection="1">
      <alignment horizontal="center" vertical="center"/>
      <protection/>
    </xf>
    <xf numFmtId="0" fontId="9" fillId="24" borderId="38" xfId="64" applyFont="1" applyFill="1" applyBorder="1" applyAlignment="1">
      <alignment horizontal="center" vertical="center"/>
      <protection/>
    </xf>
    <xf numFmtId="0" fontId="0" fillId="0" borderId="14" xfId="0" applyBorder="1" applyAlignment="1">
      <alignment/>
    </xf>
    <xf numFmtId="0" fontId="0" fillId="0" borderId="37" xfId="0" applyBorder="1" applyAlignment="1">
      <alignment/>
    </xf>
    <xf numFmtId="0" fontId="20" fillId="24" borderId="35" xfId="63" applyFont="1" applyFill="1" applyBorder="1" applyAlignment="1" applyProtection="1">
      <alignment horizontal="center" vertical="center" wrapText="1"/>
      <protection/>
    </xf>
    <xf numFmtId="0" fontId="20" fillId="24" borderId="42" xfId="63"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125" xfId="0" applyFont="1" applyFill="1" applyBorder="1" applyAlignment="1" applyProtection="1">
      <alignment horizontal="center" vertical="center" wrapText="1"/>
      <protection/>
    </xf>
    <xf numFmtId="0" fontId="8" fillId="0" borderId="88" xfId="0" applyFont="1" applyFill="1" applyBorder="1" applyAlignment="1" applyProtection="1">
      <alignment horizontal="center" vertical="center"/>
      <protection/>
    </xf>
    <xf numFmtId="0" fontId="20" fillId="0" borderId="16" xfId="63" applyFont="1" applyFill="1" applyBorder="1" applyAlignment="1" applyProtection="1">
      <alignment horizontal="center" vertical="center" wrapText="1"/>
      <protection/>
    </xf>
    <xf numFmtId="0" fontId="20" fillId="0" borderId="113" xfId="63" applyFont="1" applyFill="1" applyBorder="1" applyAlignment="1" applyProtection="1">
      <alignment horizontal="center" vertical="center" wrapText="1"/>
      <protection/>
    </xf>
    <xf numFmtId="0" fontId="20" fillId="0" borderId="82" xfId="63" applyFont="1" applyFill="1" applyBorder="1" applyAlignment="1" applyProtection="1">
      <alignment horizontal="center" vertical="center" wrapText="1"/>
      <protection/>
    </xf>
    <xf numFmtId="0" fontId="20" fillId="0" borderId="67" xfId="63" applyFont="1" applyFill="1" applyBorder="1" applyAlignment="1" applyProtection="1">
      <alignment horizontal="center" vertical="center" wrapText="1"/>
      <protection/>
    </xf>
    <xf numFmtId="0" fontId="20" fillId="0" borderId="84" xfId="63" applyFont="1" applyFill="1" applyBorder="1" applyAlignment="1" applyProtection="1">
      <alignment horizontal="center" vertical="center" wrapText="1"/>
      <protection/>
    </xf>
    <xf numFmtId="0" fontId="20" fillId="0" borderId="17" xfId="63" applyFont="1" applyFill="1" applyBorder="1" applyAlignment="1" applyProtection="1">
      <alignment horizontal="center" vertical="center" wrapText="1"/>
      <protection/>
    </xf>
    <xf numFmtId="0" fontId="20" fillId="0" borderId="35" xfId="64" applyFont="1" applyFill="1" applyBorder="1" applyAlignment="1" applyProtection="1">
      <alignment horizontal="center" vertical="center"/>
      <protection/>
    </xf>
    <xf numFmtId="0" fontId="0" fillId="0" borderId="42" xfId="0" applyBorder="1" applyAlignment="1">
      <alignment horizontal="center" vertical="center"/>
    </xf>
    <xf numFmtId="0" fontId="20" fillId="0" borderId="35" xfId="64" applyFont="1" applyFill="1" applyBorder="1" applyAlignment="1" applyProtection="1">
      <alignment horizontal="center" vertical="center" wrapText="1"/>
      <protection/>
    </xf>
    <xf numFmtId="0" fontId="0" fillId="0" borderId="134" xfId="0" applyBorder="1" applyAlignment="1" applyProtection="1">
      <alignment horizontal="center" vertical="center" wrapText="1"/>
      <protection/>
    </xf>
    <xf numFmtId="0" fontId="20" fillId="0" borderId="16" xfId="64"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20" fillId="0" borderId="82" xfId="64" applyFont="1" applyFill="1" applyBorder="1" applyAlignment="1" applyProtection="1">
      <alignment horizontal="center" vertical="center" wrapText="1"/>
      <protection/>
    </xf>
    <xf numFmtId="0" fontId="20" fillId="0" borderId="84" xfId="64" applyFont="1" applyFill="1" applyBorder="1" applyAlignment="1" applyProtection="1">
      <alignment horizontal="center" vertical="center" wrapText="1"/>
      <protection/>
    </xf>
    <xf numFmtId="0" fontId="20" fillId="0" borderId="17" xfId="64" applyFont="1" applyFill="1" applyBorder="1" applyAlignment="1" applyProtection="1">
      <alignment horizontal="center" vertical="center" wrapText="1"/>
      <protection/>
    </xf>
    <xf numFmtId="0" fontId="20" fillId="0" borderId="82" xfId="64" applyFont="1" applyFill="1" applyBorder="1" applyAlignment="1" applyProtection="1">
      <alignment horizontal="center" vertical="center"/>
      <protection/>
    </xf>
    <xf numFmtId="0" fontId="20" fillId="0" borderId="67" xfId="64" applyFont="1" applyFill="1" applyBorder="1" applyAlignment="1" applyProtection="1">
      <alignment horizontal="center" vertical="center"/>
      <protection/>
    </xf>
    <xf numFmtId="0" fontId="9" fillId="0" borderId="35" xfId="65" applyFont="1" applyFill="1" applyBorder="1" applyAlignment="1" applyProtection="1">
      <alignment horizontal="center" vertical="center"/>
      <protection/>
    </xf>
    <xf numFmtId="0" fontId="9" fillId="0" borderId="134" xfId="65" applyFont="1" applyFill="1" applyBorder="1" applyAlignment="1" applyProtection="1">
      <alignment horizontal="center" vertical="center"/>
      <protection/>
    </xf>
    <xf numFmtId="0" fontId="9" fillId="0" borderId="35" xfId="66" applyFont="1" applyFill="1" applyBorder="1" applyAlignment="1" applyProtection="1">
      <alignment horizontal="center" vertical="center"/>
      <protection/>
    </xf>
    <xf numFmtId="0" fontId="9" fillId="0" borderId="134" xfId="66" applyFont="1" applyFill="1" applyBorder="1" applyAlignment="1" applyProtection="1">
      <alignment horizontal="center" vertical="center"/>
      <protection/>
    </xf>
    <xf numFmtId="0" fontId="9" fillId="0" borderId="42" xfId="66" applyFont="1" applyFill="1" applyBorder="1" applyAlignment="1" applyProtection="1">
      <alignment horizontal="center" vertical="center"/>
      <protection/>
    </xf>
    <xf numFmtId="0" fontId="17" fillId="0" borderId="162" xfId="67" applyFont="1" applyFill="1" applyBorder="1" applyAlignment="1" applyProtection="1">
      <alignment horizontal="center" vertical="center" wrapText="1"/>
      <protection/>
    </xf>
    <xf numFmtId="0" fontId="17" fillId="0" borderId="24" xfId="67" applyFont="1" applyFill="1" applyBorder="1" applyAlignment="1" applyProtection="1">
      <alignment horizontal="center" vertical="center" wrapText="1"/>
      <protection/>
    </xf>
    <xf numFmtId="0" fontId="46" fillId="0" borderId="0" xfId="0" applyFont="1" applyAlignment="1">
      <alignment horizontal="center" wrapText="1"/>
    </xf>
    <xf numFmtId="0" fontId="46" fillId="0" borderId="116" xfId="0" applyFont="1" applyBorder="1" applyAlignment="1">
      <alignment horizontal="center" wrapText="1"/>
    </xf>
    <xf numFmtId="0" fontId="9" fillId="0" borderId="35" xfId="0" applyFont="1" applyFill="1" applyBorder="1" applyAlignment="1" applyProtection="1">
      <alignment horizontal="center" vertical="center" wrapText="1"/>
      <protection/>
    </xf>
    <xf numFmtId="0" fontId="9" fillId="0" borderId="134" xfId="0" applyFont="1" applyFill="1" applyBorder="1" applyAlignment="1" applyProtection="1">
      <alignment horizontal="center" vertical="center" wrapText="1"/>
      <protection/>
    </xf>
    <xf numFmtId="0" fontId="9" fillId="0" borderId="35" xfId="0" applyFont="1" applyFill="1" applyBorder="1" applyAlignment="1">
      <alignment horizontal="center" vertical="center" wrapText="1"/>
    </xf>
    <xf numFmtId="0" fontId="9" fillId="0" borderId="134" xfId="0" applyFont="1" applyFill="1" applyBorder="1" applyAlignment="1">
      <alignment horizontal="center" vertical="center" wrapText="1"/>
    </xf>
    <xf numFmtId="0" fontId="9" fillId="25" borderId="44" xfId="0" applyFont="1" applyFill="1" applyBorder="1" applyAlignment="1">
      <alignment horizontal="center" vertical="center" wrapText="1"/>
    </xf>
    <xf numFmtId="0" fontId="9" fillId="25" borderId="42"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17" fillId="0" borderId="82" xfId="68" applyFont="1" applyFill="1" applyBorder="1" applyAlignment="1" applyProtection="1">
      <alignment horizontal="center" vertical="center" wrapText="1"/>
      <protection locked="0"/>
    </xf>
    <xf numFmtId="0" fontId="0" fillId="0" borderId="84" xfId="0" applyBorder="1" applyAlignment="1">
      <alignment/>
    </xf>
    <xf numFmtId="0" fontId="17" fillId="0" borderId="16" xfId="68" applyFont="1" applyFill="1" applyBorder="1" applyAlignment="1" applyProtection="1">
      <alignment horizontal="center" vertical="center" wrapText="1"/>
      <protection/>
    </xf>
    <xf numFmtId="0" fontId="17" fillId="0" borderId="82" xfId="68" applyFont="1" applyFill="1" applyBorder="1" applyAlignment="1" applyProtection="1">
      <alignment horizontal="center" vertical="center" wrapText="1"/>
      <protection/>
    </xf>
    <xf numFmtId="0" fontId="17" fillId="0" borderId="84" xfId="68" applyFont="1" applyFill="1" applyBorder="1" applyAlignment="1" applyProtection="1">
      <alignment horizontal="center" vertical="center" wrapText="1"/>
      <protection/>
    </xf>
    <xf numFmtId="0" fontId="17" fillId="0" borderId="16" xfId="68" applyFont="1" applyBorder="1" applyAlignment="1">
      <alignment horizontal="center" vertical="center" wrapText="1"/>
      <protection/>
    </xf>
    <xf numFmtId="0" fontId="17" fillId="0" borderId="16" xfId="68" applyFont="1" applyFill="1" applyBorder="1" applyAlignment="1" applyProtection="1">
      <alignment horizontal="center" vertical="center" wrapText="1"/>
      <protection/>
    </xf>
    <xf numFmtId="0" fontId="75" fillId="0" borderId="16" xfId="0" applyFont="1" applyBorder="1" applyAlignment="1">
      <alignment horizontal="center" vertical="center" wrapText="1"/>
    </xf>
    <xf numFmtId="0" fontId="0" fillId="0" borderId="17" xfId="0" applyBorder="1" applyAlignment="1">
      <alignment vertical="center" wrapText="1"/>
    </xf>
    <xf numFmtId="0" fontId="9" fillId="29" borderId="163" xfId="0" applyFont="1" applyFill="1" applyBorder="1" applyAlignment="1">
      <alignment horizontal="center" vertical="top" wrapText="1"/>
    </xf>
    <xf numFmtId="0" fontId="9" fillId="29" borderId="164" xfId="0" applyFont="1" applyFill="1" applyBorder="1" applyAlignment="1">
      <alignment horizontal="center" vertical="top" wrapText="1"/>
    </xf>
    <xf numFmtId="0" fontId="116" fillId="0" borderId="20" xfId="0" applyFont="1" applyBorder="1" applyAlignment="1">
      <alignment horizontal="left" vertical="center" wrapText="1"/>
    </xf>
    <xf numFmtId="0" fontId="116" fillId="0" borderId="0" xfId="0" applyFont="1" applyAlignment="1">
      <alignment horizontal="left" vertical="center" wrapText="1"/>
    </xf>
    <xf numFmtId="0" fontId="108" fillId="0" borderId="161" xfId="0" applyFont="1" applyBorder="1" applyAlignment="1">
      <alignment horizontal="center"/>
    </xf>
    <xf numFmtId="0" fontId="0" fillId="0" borderId="165" xfId="0" applyBorder="1" applyAlignment="1" applyProtection="1">
      <alignment vertical="top" wrapText="1"/>
      <protection locked="0"/>
    </xf>
    <xf numFmtId="0" fontId="0" fillId="0" borderId="154" xfId="0" applyBorder="1" applyAlignment="1" applyProtection="1">
      <alignment vertical="top" wrapText="1"/>
      <protection locked="0"/>
    </xf>
    <xf numFmtId="0" fontId="0" fillId="0" borderId="69" xfId="0" applyBorder="1" applyAlignment="1" applyProtection="1">
      <alignment vertical="top" wrapText="1"/>
      <protection locked="0"/>
    </xf>
    <xf numFmtId="0" fontId="6" fillId="0" borderId="0" xfId="0" applyFont="1" applyAlignment="1">
      <alignment horizontal="left" wrapText="1"/>
    </xf>
    <xf numFmtId="0" fontId="111" fillId="0" borderId="116" xfId="0" applyFont="1" applyBorder="1" applyAlignment="1">
      <alignment horizontal="center" vertical="center" wrapText="1"/>
    </xf>
    <xf numFmtId="0" fontId="25" fillId="0" borderId="43" xfId="0" applyFont="1" applyBorder="1" applyAlignment="1">
      <alignment horizontal="center"/>
    </xf>
    <xf numFmtId="0" fontId="25" fillId="0" borderId="12" xfId="0" applyFont="1" applyBorder="1" applyAlignment="1">
      <alignment horizontal="center"/>
    </xf>
    <xf numFmtId="0" fontId="25" fillId="0" borderId="29" xfId="0" applyFont="1" applyBorder="1" applyAlignment="1">
      <alignment horizontal="center"/>
    </xf>
    <xf numFmtId="0" fontId="14" fillId="0" borderId="150" xfId="52" applyFont="1" applyFill="1" applyBorder="1" applyAlignment="1" applyProtection="1">
      <alignment horizontal="center" vertical="center"/>
      <protection/>
    </xf>
    <xf numFmtId="0" fontId="14" fillId="0" borderId="118" xfId="52" applyFont="1" applyFill="1" applyBorder="1" applyAlignment="1" applyProtection="1">
      <alignment horizontal="center" vertical="center"/>
      <protection/>
    </xf>
    <xf numFmtId="0" fontId="9" fillId="0" borderId="16" xfId="52" applyFont="1" applyFill="1" applyBorder="1" applyAlignment="1" applyProtection="1">
      <alignment horizontal="center" vertical="center" wrapText="1"/>
      <protection/>
    </xf>
    <xf numFmtId="0" fontId="9" fillId="0" borderId="17" xfId="52" applyFont="1" applyFill="1" applyBorder="1" applyAlignment="1" applyProtection="1">
      <alignment horizontal="center" vertical="center" wrapText="1"/>
      <protection/>
    </xf>
    <xf numFmtId="0" fontId="111" fillId="0" borderId="59" xfId="55" applyFont="1" applyFill="1" applyBorder="1" applyAlignment="1" applyProtection="1">
      <alignment horizontal="left" vertical="center"/>
      <protection/>
    </xf>
    <xf numFmtId="0" fontId="111" fillId="0" borderId="83" xfId="55" applyFont="1" applyFill="1" applyBorder="1" applyAlignment="1" applyProtection="1">
      <alignment horizontal="left" vertical="center"/>
      <protection/>
    </xf>
    <xf numFmtId="0" fontId="111" fillId="0" borderId="56" xfId="55" applyFont="1" applyFill="1" applyBorder="1" applyAlignment="1" applyProtection="1">
      <alignment horizontal="left" vertical="center"/>
      <protection/>
    </xf>
    <xf numFmtId="0" fontId="0" fillId="0" borderId="0" xfId="0" applyAlignment="1" applyProtection="1">
      <alignment/>
      <protection/>
    </xf>
    <xf numFmtId="0" fontId="117" fillId="0" borderId="116" xfId="0" applyFont="1" applyBorder="1" applyAlignment="1" applyProtection="1">
      <alignment horizontal="right" vertical="top" wrapText="1"/>
      <protection/>
    </xf>
    <xf numFmtId="0" fontId="118" fillId="0" borderId="116" xfId="0" applyFont="1" applyBorder="1" applyAlignment="1" applyProtection="1">
      <alignment horizontal="right"/>
      <protection/>
    </xf>
    <xf numFmtId="3" fontId="16" fillId="0" borderId="141" xfId="0" applyNumberFormat="1" applyFont="1" applyFill="1" applyBorder="1" applyAlignment="1" applyProtection="1">
      <alignment/>
      <protection locked="0"/>
    </xf>
    <xf numFmtId="3" fontId="16" fillId="0" borderId="54" xfId="0" applyNumberFormat="1" applyFont="1" applyFill="1" applyBorder="1" applyAlignment="1" applyProtection="1">
      <alignment/>
      <protection locked="0"/>
    </xf>
    <xf numFmtId="3" fontId="16" fillId="0" borderId="48" xfId="0" applyNumberFormat="1" applyFont="1" applyFill="1" applyBorder="1" applyAlignment="1" applyProtection="1">
      <alignment/>
      <protection locked="0"/>
    </xf>
    <xf numFmtId="0" fontId="16" fillId="0" borderId="142" xfId="0" applyNumberFormat="1" applyFont="1" applyFill="1" applyBorder="1" applyAlignment="1" applyProtection="1">
      <alignment/>
      <protection locked="0"/>
    </xf>
    <xf numFmtId="0" fontId="16" fillId="0" borderId="166" xfId="0" applyNumberFormat="1" applyFont="1" applyFill="1" applyBorder="1" applyAlignment="1" applyProtection="1">
      <alignment/>
      <protection locked="0"/>
    </xf>
    <xf numFmtId="0" fontId="16" fillId="0" borderId="93" xfId="0" applyNumberFormat="1" applyFont="1" applyFill="1" applyBorder="1" applyAlignment="1" applyProtection="1">
      <alignment/>
      <protection locked="0"/>
    </xf>
    <xf numFmtId="0" fontId="8" fillId="0" borderId="59" xfId="0" applyFont="1" applyBorder="1" applyAlignment="1">
      <alignment horizontal="center"/>
    </xf>
    <xf numFmtId="0" fontId="8" fillId="0" borderId="83" xfId="0" applyFont="1" applyBorder="1" applyAlignment="1">
      <alignment horizontal="center"/>
    </xf>
    <xf numFmtId="0" fontId="8" fillId="0" borderId="56" xfId="0" applyFont="1" applyBorder="1" applyAlignment="1">
      <alignment horizontal="center"/>
    </xf>
    <xf numFmtId="0" fontId="24" fillId="0" borderId="0" xfId="0" applyFont="1" applyBorder="1" applyAlignment="1">
      <alignment horizontal="left" vertical="center" wrapText="1"/>
    </xf>
    <xf numFmtId="0" fontId="8" fillId="0" borderId="59" xfId="0" applyFont="1" applyBorder="1" applyAlignment="1">
      <alignment horizontal="center" wrapText="1"/>
    </xf>
    <xf numFmtId="0" fontId="8" fillId="0" borderId="83" xfId="0" applyFont="1" applyBorder="1" applyAlignment="1">
      <alignment horizontal="center" wrapText="1"/>
    </xf>
    <xf numFmtId="0" fontId="8" fillId="0" borderId="56" xfId="0" applyFont="1" applyBorder="1" applyAlignment="1">
      <alignment horizontal="center" wrapText="1"/>
    </xf>
    <xf numFmtId="0" fontId="8" fillId="0" borderId="59" xfId="0" applyFont="1" applyBorder="1" applyAlignment="1">
      <alignment horizontal="center"/>
    </xf>
    <xf numFmtId="0" fontId="8" fillId="0" borderId="83" xfId="0" applyFont="1" applyBorder="1" applyAlignment="1">
      <alignment horizontal="center"/>
    </xf>
    <xf numFmtId="0" fontId="46" fillId="0" borderId="0" xfId="0" applyFont="1" applyAlignment="1">
      <alignment horizontal="center" vertical="center" wrapText="1"/>
    </xf>
    <xf numFmtId="0" fontId="21" fillId="0" borderId="160" xfId="0" applyFont="1" applyBorder="1" applyAlignment="1">
      <alignment horizontal="left" wrapText="1"/>
    </xf>
    <xf numFmtId="0" fontId="21" fillId="0" borderId="161" xfId="0" applyFont="1" applyBorder="1" applyAlignment="1">
      <alignment horizontal="left" wrapText="1"/>
    </xf>
    <xf numFmtId="0" fontId="21" fillId="0" borderId="104" xfId="0" applyFont="1" applyBorder="1" applyAlignment="1">
      <alignment horizontal="left" wrapText="1"/>
    </xf>
    <xf numFmtId="10" fontId="6" fillId="0" borderId="167" xfId="71" applyNumberFormat="1" applyFont="1" applyBorder="1" applyAlignment="1">
      <alignment horizontal="center" vertical="center" wrapText="1"/>
    </xf>
    <xf numFmtId="10" fontId="6" fillId="0" borderId="163" xfId="71" applyNumberFormat="1" applyFont="1" applyBorder="1" applyAlignment="1">
      <alignment horizontal="center" vertical="center" wrapText="1"/>
    </xf>
    <xf numFmtId="10" fontId="6" fillId="0" borderId="164" xfId="71" applyNumberFormat="1" applyFont="1" applyBorder="1" applyAlignment="1">
      <alignment horizontal="center" vertical="center" wrapText="1"/>
    </xf>
    <xf numFmtId="0" fontId="14" fillId="0" borderId="165" xfId="0" applyFont="1" applyBorder="1" applyAlignment="1">
      <alignment horizontal="right"/>
    </xf>
    <xf numFmtId="0" fontId="14" fillId="0" borderId="154" xfId="0" applyFont="1" applyBorder="1" applyAlignment="1">
      <alignment horizontal="right"/>
    </xf>
    <xf numFmtId="0" fontId="14" fillId="0" borderId="168" xfId="0" applyFont="1" applyBorder="1" applyAlignment="1">
      <alignment horizontal="right"/>
    </xf>
    <xf numFmtId="0" fontId="6" fillId="0" borderId="160" xfId="0" applyFont="1" applyFill="1" applyBorder="1" applyAlignment="1">
      <alignment horizontal="center" vertical="center"/>
    </xf>
    <xf numFmtId="0" fontId="6" fillId="0" borderId="161" xfId="0" applyFont="1" applyFill="1" applyBorder="1" applyAlignment="1">
      <alignment horizontal="center" vertical="center"/>
    </xf>
    <xf numFmtId="0" fontId="6" fillId="0" borderId="104" xfId="0" applyFont="1" applyFill="1" applyBorder="1" applyAlignment="1">
      <alignment horizontal="center" vertical="center"/>
    </xf>
    <xf numFmtId="0" fontId="6" fillId="0" borderId="160" xfId="0" applyFont="1" applyBorder="1" applyAlignment="1">
      <alignment horizontal="center" vertical="center" wrapText="1"/>
    </xf>
    <xf numFmtId="0" fontId="0" fillId="0" borderId="161" xfId="0" applyFont="1" applyBorder="1" applyAlignment="1">
      <alignment horizontal="center" vertical="center"/>
    </xf>
    <xf numFmtId="3" fontId="30" fillId="0" borderId="153" xfId="0" applyNumberFormat="1" applyFont="1" applyBorder="1" applyAlignment="1">
      <alignment horizontal="center"/>
    </xf>
    <xf numFmtId="0" fontId="0" fillId="0" borderId="161" xfId="0" applyFont="1" applyBorder="1" applyAlignment="1">
      <alignment/>
    </xf>
    <xf numFmtId="0" fontId="0" fillId="0" borderId="104" xfId="0" applyFont="1" applyBorder="1" applyAlignment="1">
      <alignment/>
    </xf>
    <xf numFmtId="0" fontId="14" fillId="0" borderId="160" xfId="0" applyFont="1" applyFill="1" applyBorder="1" applyAlignment="1">
      <alignment horizontal="center" vertical="center" wrapText="1"/>
    </xf>
    <xf numFmtId="0" fontId="14" fillId="0" borderId="161" xfId="0" applyFont="1" applyFill="1" applyBorder="1" applyAlignment="1">
      <alignment horizontal="center" vertical="center" wrapText="1"/>
    </xf>
    <xf numFmtId="0" fontId="14" fillId="0" borderId="104"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6" xfId="0" applyFont="1" applyFill="1" applyBorder="1" applyAlignment="1">
      <alignment horizontal="center" vertical="center"/>
    </xf>
    <xf numFmtId="0" fontId="6" fillId="0" borderId="15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88"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161" xfId="0" applyFont="1" applyBorder="1" applyAlignment="1">
      <alignment horizontal="center" vertical="center" wrapText="1"/>
    </xf>
    <xf numFmtId="0" fontId="6" fillId="0" borderId="104" xfId="0" applyFont="1" applyBorder="1" applyAlignment="1">
      <alignment horizontal="center" vertical="center" wrapText="1"/>
    </xf>
    <xf numFmtId="0" fontId="0" fillId="0" borderId="104" xfId="0" applyFont="1" applyBorder="1" applyAlignment="1">
      <alignment horizontal="center" vertical="center"/>
    </xf>
    <xf numFmtId="0" fontId="0" fillId="0" borderId="88" xfId="0" applyFont="1" applyBorder="1" applyAlignment="1">
      <alignment horizontal="center" vertical="center"/>
    </xf>
    <xf numFmtId="0" fontId="0" fillId="0" borderId="74"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horizontal="center" vertical="center"/>
    </xf>
    <xf numFmtId="0" fontId="0" fillId="0" borderId="41" xfId="0" applyFont="1" applyBorder="1" applyAlignment="1">
      <alignment horizontal="center" vertical="center"/>
    </xf>
    <xf numFmtId="0" fontId="0" fillId="0" borderId="15" xfId="0" applyFont="1" applyBorder="1" applyAlignment="1">
      <alignment horizontal="center" vertical="center"/>
    </xf>
    <xf numFmtId="0" fontId="0" fillId="0" borderId="116" xfId="0" applyFont="1" applyBorder="1" applyAlignment="1">
      <alignment horizontal="center" vertical="center"/>
    </xf>
    <xf numFmtId="0" fontId="0" fillId="0" borderId="158" xfId="0" applyFont="1" applyBorder="1" applyAlignment="1">
      <alignment horizontal="center" vertical="center"/>
    </xf>
    <xf numFmtId="0" fontId="21" fillId="0" borderId="160" xfId="0" applyFont="1" applyBorder="1" applyAlignment="1">
      <alignment horizontal="left" vertical="top" wrapText="1"/>
    </xf>
    <xf numFmtId="0" fontId="21" fillId="0" borderId="161" xfId="0" applyFont="1" applyBorder="1" applyAlignment="1">
      <alignment horizontal="left" vertical="top" wrapText="1"/>
    </xf>
    <xf numFmtId="0" fontId="21" fillId="0" borderId="104" xfId="0" applyFont="1" applyBorder="1" applyAlignment="1">
      <alignment horizontal="left" vertical="top" wrapText="1"/>
    </xf>
    <xf numFmtId="0" fontId="5" fillId="0" borderId="116" xfId="0" applyFont="1" applyBorder="1" applyAlignment="1">
      <alignment horizontal="center" vertical="top"/>
    </xf>
    <xf numFmtId="0" fontId="21" fillId="0" borderId="76" xfId="0" applyFont="1" applyBorder="1" applyAlignment="1">
      <alignment horizontal="center" wrapText="1"/>
    </xf>
    <xf numFmtId="3" fontId="6" fillId="0" borderId="48" xfId="0" applyNumberFormat="1" applyFont="1" applyBorder="1" applyAlignment="1" quotePrefix="1">
      <alignment horizontal="center" vertical="center"/>
    </xf>
  </cellXfs>
  <cellStyles count="7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Logico" xfId="46"/>
    <cellStyle name="Comma" xfId="47"/>
    <cellStyle name="Migliaia (0)_3tabella15" xfId="48"/>
    <cellStyle name="Comma [0]" xfId="49"/>
    <cellStyle name="Migliaia 2" xfId="50"/>
    <cellStyle name="Neutrale" xfId="51"/>
    <cellStyle name="Normale 2" xfId="52"/>
    <cellStyle name="Normale 2 2 2" xfId="53"/>
    <cellStyle name="Normale 2 3" xfId="54"/>
    <cellStyle name="Normale 3" xfId="55"/>
    <cellStyle name="Normale 4" xfId="56"/>
    <cellStyle name="Normale 4 2" xfId="57"/>
    <cellStyle name="Normale 5" xfId="58"/>
    <cellStyle name="Normale_ENTI LOCALI  2000" xfId="59"/>
    <cellStyle name="Normale_MINISTERI" xfId="60"/>
    <cellStyle name="Normale_PRINFEL98" xfId="61"/>
    <cellStyle name="Normale_Prospetto informativo 2001" xfId="62"/>
    <cellStyle name="Normale_tabella 4" xfId="63"/>
    <cellStyle name="Normale_tabella 5" xfId="64"/>
    <cellStyle name="Normale_tabella 6" xfId="65"/>
    <cellStyle name="Normale_tabella 7" xfId="66"/>
    <cellStyle name="Normale_tabella 8" xfId="67"/>
    <cellStyle name="Normale_tabella 9" xfId="68"/>
    <cellStyle name="Nota" xfId="69"/>
    <cellStyle name="Output" xfId="70"/>
    <cellStyle name="Percent" xfId="71"/>
    <cellStyle name="Percentuale 2" xfId="72"/>
    <cellStyle name="Percentuale 2 2" xfId="73"/>
    <cellStyle name="Testo avviso" xfId="74"/>
    <cellStyle name="Testo descrittivo" xfId="75"/>
    <cellStyle name="Titolo" xfId="76"/>
    <cellStyle name="Titolo 1" xfId="77"/>
    <cellStyle name="Titolo 2" xfId="78"/>
    <cellStyle name="Titolo 3" xfId="79"/>
    <cellStyle name="Titolo 4" xfId="80"/>
    <cellStyle name="Totale" xfId="81"/>
    <cellStyle name="Valore non valido" xfId="82"/>
    <cellStyle name="Valore valido" xfId="83"/>
    <cellStyle name="Currency" xfId="84"/>
    <cellStyle name="Valuta (0)_3tabella15" xfId="85"/>
    <cellStyle name="Currency [0]" xfId="86"/>
  </cellStyles>
  <dxfs count="17">
    <dxf>
      <font>
        <color rgb="FFFF0000"/>
      </font>
    </dxf>
    <dxf>
      <font>
        <color rgb="FFFF0000"/>
      </font>
    </dxf>
    <dxf>
      <font>
        <color rgb="FFFF0000"/>
      </font>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625"/>
          <c:w val="0.999"/>
          <c:h val="0.64625"/>
        </c:manualLayout>
      </c:layout>
      <c:barChart>
        <c:barDir val="col"/>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SI_1!$B$222:$B$236</c:f>
              <c:strCache/>
            </c:strRef>
          </c:cat>
          <c:val>
            <c:numRef>
              <c:f>SI_1!$C$222:$C$236</c:f>
              <c:numCache/>
            </c:numRef>
          </c:val>
        </c:ser>
        <c:axId val="57362690"/>
        <c:axId val="46502163"/>
      </c:barChart>
      <c:catAx>
        <c:axId val="5736269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46502163"/>
        <c:crossesAt val="0"/>
        <c:auto val="1"/>
        <c:lblOffset val="100"/>
        <c:tickLblSkip val="1"/>
        <c:noMultiLvlLbl val="0"/>
      </c:catAx>
      <c:valAx>
        <c:axId val="46502163"/>
        <c:scaling>
          <c:orientation val="minMax"/>
          <c:max val="1"/>
        </c:scaling>
        <c:axPos val="l"/>
        <c:delete val="1"/>
        <c:majorTickMark val="out"/>
        <c:minorTickMark val="none"/>
        <c:tickLblPos val="nextTo"/>
        <c:crossAx val="57362690"/>
        <c:crossesAt val="1"/>
        <c:crossBetween val="between"/>
        <c:dispUnits/>
        <c:majorUnit val="1"/>
        <c:minorUnit val="0.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2825"/>
          <c:w val="0.9945"/>
          <c:h val="0.76825"/>
        </c:manualLayout>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SI_1!$E$222:$E$236</c:f>
              <c:strCache/>
            </c:strRef>
          </c:cat>
          <c:val>
            <c:numRef>
              <c:f>SI_1!$F$222:$F$236</c:f>
              <c:numCache/>
            </c:numRef>
          </c:val>
        </c:ser>
        <c:axId val="15866284"/>
        <c:axId val="8578829"/>
      </c:barChart>
      <c:catAx>
        <c:axId val="1586628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8578829"/>
        <c:crosses val="autoZero"/>
        <c:auto val="1"/>
        <c:lblOffset val="100"/>
        <c:tickLblSkip val="1"/>
        <c:noMultiLvlLbl val="0"/>
      </c:catAx>
      <c:valAx>
        <c:axId val="8578829"/>
        <c:scaling>
          <c:orientation val="minMax"/>
        </c:scaling>
        <c:axPos val="l"/>
        <c:delete val="1"/>
        <c:majorTickMark val="out"/>
        <c:minorTickMark val="none"/>
        <c:tickLblPos val="nextTo"/>
        <c:crossAx val="1586628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216</xdr:row>
      <xdr:rowOff>0</xdr:rowOff>
    </xdr:from>
    <xdr:ext cx="104775" cy="190500"/>
    <xdr:sp fLocksText="0">
      <xdr:nvSpPr>
        <xdr:cNvPr id="1" name="Text Box 7"/>
        <xdr:cNvSpPr txBox="1">
          <a:spLocks noChangeArrowheads="1"/>
        </xdr:cNvSpPr>
      </xdr:nvSpPr>
      <xdr:spPr>
        <a:xfrm>
          <a:off x="4800600" y="14392275"/>
          <a:ext cx="104775" cy="190500"/>
        </a:xfrm>
        <a:prstGeom prst="rect">
          <a:avLst/>
        </a:prstGeom>
        <a:noFill/>
        <a:ln w="9525" cmpd="sng">
          <a:noFill/>
        </a:ln>
      </xdr:spPr>
      <xdr:txBody>
        <a:bodyPr vertOverflow="clip" wrap="square"/>
        <a:p>
          <a:pPr algn="l">
            <a:defRPr/>
          </a:pPr>
          <a:r>
            <a:rPr lang="en-US" cap="none" u="none" baseline="0">
              <a:latin typeface="Helv"/>
              <a:ea typeface="Helv"/>
              <a:cs typeface="Helv"/>
            </a:rPr>
            <a:t/>
          </a:r>
        </a:p>
      </xdr:txBody>
    </xdr:sp>
    <xdr:clientData/>
  </xdr:oneCellAnchor>
  <xdr:twoCellAnchor>
    <xdr:from>
      <xdr:col>3</xdr:col>
      <xdr:colOff>609600</xdr:colOff>
      <xdr:row>31</xdr:row>
      <xdr:rowOff>0</xdr:rowOff>
    </xdr:from>
    <xdr:to>
      <xdr:col>3</xdr:col>
      <xdr:colOff>609600</xdr:colOff>
      <xdr:row>31</xdr:row>
      <xdr:rowOff>0</xdr:rowOff>
    </xdr:to>
    <xdr:sp>
      <xdr:nvSpPr>
        <xdr:cNvPr id="2" name="Line 8"/>
        <xdr:cNvSpPr>
          <a:spLocks/>
        </xdr:cNvSpPr>
      </xdr:nvSpPr>
      <xdr:spPr>
        <a:xfrm>
          <a:off x="4238625" y="674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3" name="Line 9"/>
        <xdr:cNvSpPr>
          <a:spLocks/>
        </xdr:cNvSpPr>
      </xdr:nvSpPr>
      <xdr:spPr>
        <a:xfrm>
          <a:off x="7810500" y="674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9525</xdr:colOff>
      <xdr:row>216</xdr:row>
      <xdr:rowOff>0</xdr:rowOff>
    </xdr:from>
    <xdr:to>
      <xdr:col>7</xdr:col>
      <xdr:colOff>0</xdr:colOff>
      <xdr:row>217</xdr:row>
      <xdr:rowOff>114300</xdr:rowOff>
    </xdr:to>
    <xdr:graphicFrame>
      <xdr:nvGraphicFramePr>
        <xdr:cNvPr id="4" name="Chart 19"/>
        <xdr:cNvGraphicFramePr/>
      </xdr:nvGraphicFramePr>
      <xdr:xfrm>
        <a:off x="390525" y="14392275"/>
        <a:ext cx="9877425" cy="762000"/>
      </xdr:xfrm>
      <a:graphic>
        <a:graphicData uri="http://schemas.openxmlformats.org/drawingml/2006/chart">
          <c:chart xmlns:c="http://schemas.openxmlformats.org/drawingml/2006/chart" r:id="rId1"/>
        </a:graphicData>
      </a:graphic>
    </xdr:graphicFrame>
    <xdr:clientData/>
  </xdr:twoCellAnchor>
  <xdr:twoCellAnchor>
    <xdr:from>
      <xdr:col>0</xdr:col>
      <xdr:colOff>371475</xdr:colOff>
      <xdr:row>218</xdr:row>
      <xdr:rowOff>9525</xdr:rowOff>
    </xdr:from>
    <xdr:to>
      <xdr:col>7</xdr:col>
      <xdr:colOff>0</xdr:colOff>
      <xdr:row>220</xdr:row>
      <xdr:rowOff>28575</xdr:rowOff>
    </xdr:to>
    <xdr:graphicFrame>
      <xdr:nvGraphicFramePr>
        <xdr:cNvPr id="5" name="Chart 20"/>
        <xdr:cNvGraphicFramePr/>
      </xdr:nvGraphicFramePr>
      <xdr:xfrm>
        <a:off x="371475" y="15535275"/>
        <a:ext cx="9896475" cy="904875"/>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0</xdr:row>
      <xdr:rowOff>66675</xdr:rowOff>
    </xdr:from>
    <xdr:to>
      <xdr:col>6</xdr:col>
      <xdr:colOff>1352550</xdr:colOff>
      <xdr:row>0</xdr:row>
      <xdr:rowOff>533400</xdr:rowOff>
    </xdr:to>
    <xdr:sp>
      <xdr:nvSpPr>
        <xdr:cNvPr id="6" name="Testo 1"/>
        <xdr:cNvSpPr>
          <a:spLocks/>
        </xdr:cNvSpPr>
      </xdr:nvSpPr>
      <xdr:spPr>
        <a:xfrm>
          <a:off x="361950" y="66675"/>
          <a:ext cx="9772650" cy="466725"/>
        </a:xfrm>
        <a:prstGeom prst="roundRect">
          <a:avLst/>
        </a:prstGeom>
        <a:solidFill>
          <a:srgbClr val="C0C0C0"/>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rPr>
            <a:t>Scheda Informativa 1: INFORMAZIONI  DI CARATTERE GENERALE</a:t>
          </a:r>
        </a:p>
      </xdr:txBody>
    </xdr:sp>
    <xdr:clientData/>
  </xdr:twoCellAnchor>
  <xdr:twoCellAnchor>
    <xdr:from>
      <xdr:col>3</xdr:col>
      <xdr:colOff>609600</xdr:colOff>
      <xdr:row>37</xdr:row>
      <xdr:rowOff>0</xdr:rowOff>
    </xdr:from>
    <xdr:to>
      <xdr:col>3</xdr:col>
      <xdr:colOff>609600</xdr:colOff>
      <xdr:row>37</xdr:row>
      <xdr:rowOff>0</xdr:rowOff>
    </xdr:to>
    <xdr:sp>
      <xdr:nvSpPr>
        <xdr:cNvPr id="7" name="Line 8"/>
        <xdr:cNvSpPr>
          <a:spLocks/>
        </xdr:cNvSpPr>
      </xdr:nvSpPr>
      <xdr:spPr>
        <a:xfrm>
          <a:off x="4238625" y="822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37</xdr:row>
      <xdr:rowOff>0</xdr:rowOff>
    </xdr:from>
    <xdr:to>
      <xdr:col>5</xdr:col>
      <xdr:colOff>685800</xdr:colOff>
      <xdr:row>37</xdr:row>
      <xdr:rowOff>0</xdr:rowOff>
    </xdr:to>
    <xdr:sp>
      <xdr:nvSpPr>
        <xdr:cNvPr id="8" name="Line 9"/>
        <xdr:cNvSpPr>
          <a:spLocks/>
        </xdr:cNvSpPr>
      </xdr:nvSpPr>
      <xdr:spPr>
        <a:xfrm>
          <a:off x="7810500" y="822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609600</xdr:colOff>
      <xdr:row>31</xdr:row>
      <xdr:rowOff>0</xdr:rowOff>
    </xdr:from>
    <xdr:to>
      <xdr:col>3</xdr:col>
      <xdr:colOff>609600</xdr:colOff>
      <xdr:row>31</xdr:row>
      <xdr:rowOff>0</xdr:rowOff>
    </xdr:to>
    <xdr:sp>
      <xdr:nvSpPr>
        <xdr:cNvPr id="9" name="Line 8"/>
        <xdr:cNvSpPr>
          <a:spLocks/>
        </xdr:cNvSpPr>
      </xdr:nvSpPr>
      <xdr:spPr>
        <a:xfrm>
          <a:off x="4238625" y="674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10" name="Line 9"/>
        <xdr:cNvSpPr>
          <a:spLocks/>
        </xdr:cNvSpPr>
      </xdr:nvSpPr>
      <xdr:spPr>
        <a:xfrm>
          <a:off x="7810500" y="674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38100</xdr:rowOff>
    </xdr:from>
    <xdr:to>
      <xdr:col>14</xdr:col>
      <xdr:colOff>0</xdr:colOff>
      <xdr:row>1</xdr:row>
      <xdr:rowOff>295275</xdr:rowOff>
    </xdr:to>
    <xdr:sp>
      <xdr:nvSpPr>
        <xdr:cNvPr id="1" name="Testo 9"/>
        <xdr:cNvSpPr txBox="1">
          <a:spLocks noChangeArrowheads="1"/>
        </xdr:cNvSpPr>
      </xdr:nvSpPr>
      <xdr:spPr>
        <a:xfrm>
          <a:off x="3228975" y="590550"/>
          <a:ext cx="5372100"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twoCellAnchor>
    <xdr:from>
      <xdr:col>26</xdr:col>
      <xdr:colOff>0</xdr:colOff>
      <xdr:row>1</xdr:row>
      <xdr:rowOff>38100</xdr:rowOff>
    </xdr:from>
    <xdr:to>
      <xdr:col>37</xdr:col>
      <xdr:colOff>38100</xdr:colOff>
      <xdr:row>1</xdr:row>
      <xdr:rowOff>295275</xdr:rowOff>
    </xdr:to>
    <xdr:sp>
      <xdr:nvSpPr>
        <xdr:cNvPr id="2" name="Testo 9"/>
        <xdr:cNvSpPr txBox="1">
          <a:spLocks noChangeArrowheads="1"/>
        </xdr:cNvSpPr>
      </xdr:nvSpPr>
      <xdr:spPr>
        <a:xfrm>
          <a:off x="13973175" y="590550"/>
          <a:ext cx="5381625"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29</xdr:col>
      <xdr:colOff>85725</xdr:colOff>
      <xdr:row>1</xdr:row>
      <xdr:rowOff>285750</xdr:rowOff>
    </xdr:to>
    <xdr:sp>
      <xdr:nvSpPr>
        <xdr:cNvPr id="1" name="Testo 3"/>
        <xdr:cNvSpPr txBox="1">
          <a:spLocks noChangeArrowheads="1"/>
        </xdr:cNvSpPr>
      </xdr:nvSpPr>
      <xdr:spPr>
        <a:xfrm>
          <a:off x="0" y="581025"/>
          <a:ext cx="52673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11</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Numero giorni di assenza del personale in servizio nel corso dell'anno</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29</xdr:col>
      <xdr:colOff>704850</xdr:colOff>
      <xdr:row>1</xdr:row>
      <xdr:rowOff>276225</xdr:rowOff>
    </xdr:to>
    <xdr:sp>
      <xdr:nvSpPr>
        <xdr:cNvPr id="1" name="Testo 3"/>
        <xdr:cNvSpPr txBox="1">
          <a:spLocks noChangeArrowheads="1"/>
        </xdr:cNvSpPr>
      </xdr:nvSpPr>
      <xdr:spPr>
        <a:xfrm>
          <a:off x="0" y="457200"/>
          <a:ext cx="683895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12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voci retributive a carattere "stipendiale" corrisposte al personale  in servizio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41</xdr:col>
      <xdr:colOff>95250</xdr:colOff>
      <xdr:row>1</xdr:row>
      <xdr:rowOff>276225</xdr:rowOff>
    </xdr:to>
    <xdr:sp>
      <xdr:nvSpPr>
        <xdr:cNvPr id="1" name="Testo 3"/>
        <xdr:cNvSpPr txBox="1">
          <a:spLocks noChangeArrowheads="1"/>
        </xdr:cNvSpPr>
      </xdr:nvSpPr>
      <xdr:spPr>
        <a:xfrm>
          <a:off x="0" y="504825"/>
          <a:ext cx="10553700"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13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indennità e compensi accessori corrisposti  al personale  in servizio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14</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Altri oneri che concorrono a formare il costo del lavoro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29</xdr:col>
      <xdr:colOff>38100</xdr:colOff>
      <xdr:row>1</xdr:row>
      <xdr:rowOff>266700</xdr:rowOff>
    </xdr:to>
    <xdr:sp>
      <xdr:nvSpPr>
        <xdr:cNvPr id="1" name="Testo 9"/>
        <xdr:cNvSpPr txBox="1">
          <a:spLocks noChangeArrowheads="1"/>
        </xdr:cNvSpPr>
      </xdr:nvSpPr>
      <xdr:spPr>
        <a:xfrm>
          <a:off x="0" y="333375"/>
          <a:ext cx="5572125" cy="266700"/>
        </a:xfrm>
        <a:prstGeom prst="rect">
          <a:avLst/>
        </a:prstGeom>
        <a:solidFill>
          <a:srgbClr val="FFFFFF"/>
        </a:solidFill>
        <a:ln w="1" cmpd="sng">
          <a:solidFill>
            <a:srgbClr val="000000"/>
          </a:solidFill>
          <a:headEnd type="none"/>
          <a:tailEnd type="none"/>
        </a:ln>
      </xdr:spPr>
      <xdr:txBody>
        <a:bodyPr vertOverflow="clip" wrap="square" lIns="36576" tIns="27432" rIns="0" bIns="0" anchor="ctr"/>
        <a:p>
          <a:pPr algn="l">
            <a:defRPr/>
          </a:pPr>
          <a:r>
            <a:rPr lang="en-US" cap="none" sz="1200" b="1" i="0" u="none" baseline="0">
              <a:solidFill>
                <a:srgbClr val="000000"/>
              </a:solidFill>
              <a:latin typeface="Arial"/>
              <a:ea typeface="Arial"/>
              <a:cs typeface="Arial"/>
            </a:rPr>
            <a:t>Tabella TAUS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ausiliaria in servizio al 31 dicembre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rPr>
            <a:t>TABELLA RICONCILIAZIONE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Testo 4"/>
        <xdr:cNvSpPr txBox="1">
          <a:spLocks noChangeArrowheads="1"/>
        </xdr:cNvSpPr>
      </xdr:nvSpPr>
      <xdr:spPr>
        <a:xfrm>
          <a:off x="949642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10</xdr:col>
      <xdr:colOff>0</xdr:colOff>
      <xdr:row>0</xdr:row>
      <xdr:rowOff>0</xdr:rowOff>
    </xdr:from>
    <xdr:to>
      <xdr:col>10</xdr:col>
      <xdr:colOff>0</xdr:colOff>
      <xdr:row>0</xdr:row>
      <xdr:rowOff>0</xdr:rowOff>
    </xdr:to>
    <xdr:sp>
      <xdr:nvSpPr>
        <xdr:cNvPr id="2" name="Testo 2"/>
        <xdr:cNvSpPr>
          <a:spLocks/>
        </xdr:cNvSpPr>
      </xdr:nvSpPr>
      <xdr:spPr>
        <a:xfrm>
          <a:off x="949642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Testo 4"/>
        <xdr:cNvSpPr txBox="1">
          <a:spLocks noChangeArrowheads="1"/>
        </xdr:cNvSpPr>
      </xdr:nvSpPr>
      <xdr:spPr>
        <a:xfrm>
          <a:off x="1352550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16</xdr:col>
      <xdr:colOff>0</xdr:colOff>
      <xdr:row>0</xdr:row>
      <xdr:rowOff>0</xdr:rowOff>
    </xdr:from>
    <xdr:to>
      <xdr:col>16</xdr:col>
      <xdr:colOff>0</xdr:colOff>
      <xdr:row>0</xdr:row>
      <xdr:rowOff>0</xdr:rowOff>
    </xdr:to>
    <xdr:sp>
      <xdr:nvSpPr>
        <xdr:cNvPr id="2" name="Testo 2"/>
        <xdr:cNvSpPr>
          <a:spLocks/>
        </xdr:cNvSpPr>
      </xdr:nvSpPr>
      <xdr:spPr>
        <a:xfrm>
          <a:off x="1352550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sto 4"/>
        <xdr:cNvSpPr txBox="1">
          <a:spLocks noChangeArrowheads="1"/>
        </xdr:cNvSpPr>
      </xdr:nvSpPr>
      <xdr:spPr>
        <a:xfrm>
          <a:off x="799147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7</xdr:col>
      <xdr:colOff>0</xdr:colOff>
      <xdr:row>0</xdr:row>
      <xdr:rowOff>0</xdr:rowOff>
    </xdr:from>
    <xdr:to>
      <xdr:col>7</xdr:col>
      <xdr:colOff>0</xdr:colOff>
      <xdr:row>0</xdr:row>
      <xdr:rowOff>0</xdr:rowOff>
    </xdr:to>
    <xdr:sp>
      <xdr:nvSpPr>
        <xdr:cNvPr id="2" name="Testo 2"/>
        <xdr:cNvSpPr>
          <a:spLocks/>
        </xdr:cNvSpPr>
      </xdr:nvSpPr>
      <xdr:spPr>
        <a:xfrm>
          <a:off x="799147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30</xdr:col>
      <xdr:colOff>314325</xdr:colOff>
      <xdr:row>1</xdr:row>
      <xdr:rowOff>285750</xdr:rowOff>
    </xdr:to>
    <xdr:sp>
      <xdr:nvSpPr>
        <xdr:cNvPr id="1" name="Testo 9"/>
        <xdr:cNvSpPr txBox="1">
          <a:spLocks noChangeArrowheads="1"/>
        </xdr:cNvSpPr>
      </xdr:nvSpPr>
      <xdr:spPr>
        <a:xfrm>
          <a:off x="9525" y="342900"/>
          <a:ext cx="65246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dipendente a tempo indeterminato e personale dirigente in servizio al 31 dicembre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71056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71056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830580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830580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6</xdr:col>
      <xdr:colOff>9525</xdr:colOff>
      <xdr:row>1</xdr:row>
      <xdr:rowOff>295275</xdr:rowOff>
    </xdr:to>
    <xdr:sp>
      <xdr:nvSpPr>
        <xdr:cNvPr id="1" name="Testo 13"/>
        <xdr:cNvSpPr txBox="1">
          <a:spLocks noChangeArrowheads="1"/>
        </xdr:cNvSpPr>
      </xdr:nvSpPr>
      <xdr:spPr>
        <a:xfrm>
          <a:off x="9525" y="590550"/>
          <a:ext cx="59721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3</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posizione di comando/distacco e fuori ruolo al 31 dicembre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25</xdr:col>
      <xdr:colOff>47625</xdr:colOff>
      <xdr:row>1</xdr:row>
      <xdr:rowOff>295275</xdr:rowOff>
    </xdr:to>
    <xdr:sp>
      <xdr:nvSpPr>
        <xdr:cNvPr id="1" name="Testo 9"/>
        <xdr:cNvSpPr txBox="1">
          <a:spLocks noChangeArrowheads="1"/>
        </xdr:cNvSpPr>
      </xdr:nvSpPr>
      <xdr:spPr>
        <a:xfrm>
          <a:off x="9525" y="590550"/>
          <a:ext cx="855345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4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Passaggi di qualifica / posizione economica / profilo del personale a tempo indeterminato e dirigente nel corso dell'anno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619125</xdr:colOff>
      <xdr:row>1</xdr:row>
      <xdr:rowOff>285750</xdr:rowOff>
    </xdr:to>
    <xdr:sp>
      <xdr:nvSpPr>
        <xdr:cNvPr id="1" name="Testo 13"/>
        <xdr:cNvSpPr txBox="1">
          <a:spLocks noChangeArrowheads="1"/>
        </xdr:cNvSpPr>
      </xdr:nvSpPr>
      <xdr:spPr>
        <a:xfrm>
          <a:off x="0" y="581025"/>
          <a:ext cx="716280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5</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cessato dal servizio nel corso dell'anno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6</xdr:col>
      <xdr:colOff>0</xdr:colOff>
      <xdr:row>1</xdr:row>
      <xdr:rowOff>285750</xdr:rowOff>
    </xdr:to>
    <xdr:sp>
      <xdr:nvSpPr>
        <xdr:cNvPr id="1" name="Testo 13"/>
        <xdr:cNvSpPr txBox="1">
          <a:spLocks noChangeArrowheads="1"/>
        </xdr:cNvSpPr>
      </xdr:nvSpPr>
      <xdr:spPr>
        <a:xfrm>
          <a:off x="0" y="581025"/>
          <a:ext cx="58197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6 </a:t>
          </a:r>
          <a:r>
            <a:rPr lang="en-US" cap="none" sz="8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Personale a tempo indeterminato e personale dirigente assunto in servizio nel corso dell'anno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11</xdr:col>
      <xdr:colOff>247650</xdr:colOff>
      <xdr:row>1</xdr:row>
      <xdr:rowOff>295275</xdr:rowOff>
    </xdr:to>
    <xdr:sp>
      <xdr:nvSpPr>
        <xdr:cNvPr id="1" name="Testo 13"/>
        <xdr:cNvSpPr txBox="1">
          <a:spLocks noChangeArrowheads="1"/>
        </xdr:cNvSpPr>
      </xdr:nvSpPr>
      <xdr:spPr>
        <a:xfrm>
          <a:off x="0" y="600075"/>
          <a:ext cx="7867650"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7</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anzianità di servizio al 31 dicembre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12</xdr:col>
      <xdr:colOff>38100</xdr:colOff>
      <xdr:row>1</xdr:row>
      <xdr:rowOff>266700</xdr:rowOff>
    </xdr:to>
    <xdr:sp>
      <xdr:nvSpPr>
        <xdr:cNvPr id="1" name="Testo 13"/>
        <xdr:cNvSpPr txBox="1">
          <a:spLocks noChangeArrowheads="1"/>
        </xdr:cNvSpPr>
      </xdr:nvSpPr>
      <xdr:spPr>
        <a:xfrm>
          <a:off x="0" y="581025"/>
          <a:ext cx="765810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8</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età al 31 dicembre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7</xdr:col>
      <xdr:colOff>733425</xdr:colOff>
      <xdr:row>2</xdr:row>
      <xdr:rowOff>295275</xdr:rowOff>
    </xdr:to>
    <xdr:sp>
      <xdr:nvSpPr>
        <xdr:cNvPr id="1" name="Testo 2"/>
        <xdr:cNvSpPr txBox="1">
          <a:spLocks noChangeArrowheads="1"/>
        </xdr:cNvSpPr>
      </xdr:nvSpPr>
      <xdr:spPr>
        <a:xfrm>
          <a:off x="0" y="657225"/>
          <a:ext cx="79914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9 - </a:t>
          </a:r>
          <a:r>
            <a:rPr lang="en-US" cap="none" sz="900" b="0" i="0" u="none" baseline="0">
              <a:solidFill>
                <a:srgbClr val="000000"/>
              </a:solidFill>
              <a:latin typeface="Arial"/>
              <a:ea typeface="Arial"/>
              <a:cs typeface="Arial"/>
            </a:rPr>
            <a:t>Personale dipendente a tempo indeterminato e personale dirigente distribuito per titolo di studio posseduto al 31 dicembre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O%20ANNUALE\2012\Kit%20Excel%202012\4-\Campione%20da%20RAL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VORO\2018%20KIT\KIT%20in%20lavorazione\RALN_CAMPI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_1"/>
      <sheetName val="COCOCO"/>
      <sheetName val="SI_1A(COMUNI-PROVINCE)"/>
      <sheetName val="SI_1A(UNIONE_COMUNI)"/>
      <sheetName val="SI_1A(COMUNITA_MONTANE)"/>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abella Riconciliazione"/>
      <sheetName val="Valori Medi"/>
      <sheetName val="Squadratura 1"/>
      <sheetName val="Squadratura 2"/>
      <sheetName val="Squadratura 3"/>
      <sheetName val="Squadratura 4"/>
      <sheetName val="Squadratura 7"/>
      <sheetName val="Incongruenza 1"/>
      <sheetName val="Incongruenza 2"/>
      <sheetName val="Incongruenza 3"/>
      <sheetName val="Incongruenza 4 e controlli t14"/>
      <sheetName val="Incongruenza 5"/>
      <sheetName val="Incongruenza 6"/>
      <sheetName val="Incongruenza 7"/>
      <sheetName val="Incongruenza 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_1"/>
      <sheetName val="COCOCO"/>
      <sheetName val="SI_1A(COMUNI-PROVINCE-CITTA_ME)"/>
      <sheetName val="SI_1A(UNIONE_COMUNI)"/>
      <sheetName val="SI_1A(COMUNITA_MONTANE)"/>
      <sheetName val="SI_1A_CONV"/>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SICI(1)"/>
      <sheetName val="SICI(2)"/>
      <sheetName val="Tabella Riconciliazione"/>
      <sheetName val="Valori Medi"/>
      <sheetName val="Squadratura 1"/>
      <sheetName val="Squadratura 2"/>
      <sheetName val="Squadratura 3"/>
      <sheetName val="Squadratura 4"/>
      <sheetName val="Squadratura 7"/>
      <sheetName val="Incongruenze 1 e 11"/>
      <sheetName val="Incongruenza 2"/>
      <sheetName val="Incongruenze 3, 12 e 13"/>
      <sheetName val="Incongruenza 4 e controlli t14"/>
      <sheetName val="Incongruenza 5"/>
      <sheetName val="Incongruenza 6"/>
      <sheetName val="Incongruenza 7"/>
      <sheetName val="Incongruenza 8"/>
      <sheetName val="Incongruenza 10"/>
      <sheetName val="Incongruenza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8">
    <pageSetUpPr fitToPage="1"/>
  </sheetPr>
  <dimension ref="A1:K365"/>
  <sheetViews>
    <sheetView showGridLines="0" tabSelected="1" zoomScale="75" zoomScaleNormal="75" zoomScalePageLayoutView="0" workbookViewId="0" topLeftCell="A1">
      <selection activeCell="E10" sqref="E10:G10"/>
    </sheetView>
  </sheetViews>
  <sheetFormatPr defaultColWidth="6.33203125" defaultRowHeight="10.5"/>
  <cols>
    <col min="1" max="1" width="6.66015625" style="371" customWidth="1"/>
    <col min="2" max="2" width="25.83203125" style="369" customWidth="1"/>
    <col min="3" max="3" width="31" style="369" customWidth="1"/>
    <col min="4" max="4" width="20.5" style="369" customWidth="1"/>
    <col min="5" max="5" width="40.66015625" style="369" customWidth="1"/>
    <col min="6" max="6" width="29" style="369" customWidth="1"/>
    <col min="7" max="7" width="26" style="369" customWidth="1"/>
    <col min="8" max="10" width="5.33203125" style="347" hidden="1" customWidth="1"/>
    <col min="11" max="11" width="38.83203125" style="347" customWidth="1"/>
    <col min="12" max="16384" width="6.33203125" style="347" customWidth="1"/>
  </cols>
  <sheetData>
    <row r="1" ht="57.75" customHeight="1">
      <c r="A1" s="492" t="s">
        <v>271</v>
      </c>
    </row>
    <row r="2" spans="1:7" s="348" customFormat="1" ht="20.25" customHeight="1">
      <c r="A2" s="493" t="s">
        <v>429</v>
      </c>
      <c r="B2" s="370"/>
      <c r="C2" s="945"/>
      <c r="D2" s="945"/>
      <c r="E2" s="945"/>
      <c r="F2" s="945"/>
      <c r="G2" s="370"/>
    </row>
    <row r="3" spans="1:7" s="348" customFormat="1" ht="27" customHeight="1">
      <c r="A3" s="398"/>
      <c r="B3" s="478"/>
      <c r="C3" s="949" t="str">
        <f>'t1'!A1</f>
        <v>GUARDIA di FINANZA - anno 2021</v>
      </c>
      <c r="D3" s="949"/>
      <c r="E3" s="949"/>
      <c r="F3" s="949"/>
      <c r="G3" s="370"/>
    </row>
    <row r="4" spans="3:8" ht="12.75">
      <c r="C4" s="372"/>
      <c r="D4" s="372"/>
      <c r="E4" s="372"/>
      <c r="F4" s="372"/>
      <c r="H4" s="349"/>
    </row>
    <row r="5" spans="5:8" ht="12.75">
      <c r="E5" s="371"/>
      <c r="H5" s="349"/>
    </row>
    <row r="6" spans="2:7" ht="18" customHeight="1">
      <c r="B6" s="921" t="s">
        <v>303</v>
      </c>
      <c r="C6" s="922"/>
      <c r="D6" s="922"/>
      <c r="E6" s="922"/>
      <c r="F6" s="922"/>
      <c r="G6" s="923"/>
    </row>
    <row r="7" ht="6" customHeight="1"/>
    <row r="8" spans="1:7" ht="19.5" customHeight="1" hidden="1">
      <c r="A8" s="399"/>
      <c r="B8" s="369" t="s">
        <v>237</v>
      </c>
      <c r="D8" s="373"/>
      <c r="E8" s="926"/>
      <c r="F8" s="927"/>
      <c r="G8" s="925"/>
    </row>
    <row r="9" spans="1:11" ht="28.5" customHeight="1" hidden="1">
      <c r="A9" s="399"/>
      <c r="B9" s="350" t="s">
        <v>238</v>
      </c>
      <c r="C9" s="350"/>
      <c r="D9" s="662"/>
      <c r="E9" s="946"/>
      <c r="F9" s="947"/>
      <c r="G9" s="948"/>
      <c r="K9" s="494"/>
    </row>
    <row r="10" spans="1:11" ht="28.5" customHeight="1">
      <c r="A10" s="399"/>
      <c r="B10" s="350" t="s">
        <v>239</v>
      </c>
      <c r="C10" s="350"/>
      <c r="D10" s="373"/>
      <c r="E10" s="926"/>
      <c r="F10" s="927"/>
      <c r="G10" s="925"/>
      <c r="K10" s="494"/>
    </row>
    <row r="11" spans="1:11" ht="28.5" customHeight="1" hidden="1">
      <c r="A11" s="399"/>
      <c r="B11" s="350" t="s">
        <v>240</v>
      </c>
      <c r="C11" s="350"/>
      <c r="D11" s="373"/>
      <c r="E11" s="926"/>
      <c r="F11" s="927"/>
      <c r="G11" s="925"/>
      <c r="K11" s="494"/>
    </row>
    <row r="12" spans="1:11" ht="28.5" customHeight="1">
      <c r="A12" s="399"/>
      <c r="B12" s="350" t="s">
        <v>241</v>
      </c>
      <c r="C12" s="350"/>
      <c r="D12" s="373"/>
      <c r="E12" s="924"/>
      <c r="F12" s="927"/>
      <c r="G12" s="925"/>
      <c r="K12" s="494"/>
    </row>
    <row r="13" spans="1:11" ht="28.5" customHeight="1" hidden="1">
      <c r="A13" s="399"/>
      <c r="B13" s="350" t="s">
        <v>242</v>
      </c>
      <c r="C13" s="591"/>
      <c r="D13" s="592"/>
      <c r="E13" s="593"/>
      <c r="F13" s="594"/>
      <c r="G13" s="595"/>
      <c r="H13" s="537"/>
      <c r="I13" s="538"/>
      <c r="J13" s="535"/>
      <c r="K13" s="539"/>
    </row>
    <row r="14" spans="1:7" s="352" customFormat="1" ht="20.25" customHeight="1" hidden="1">
      <c r="A14" s="399"/>
      <c r="B14" s="351"/>
      <c r="C14" s="374" t="s">
        <v>243</v>
      </c>
      <c r="D14" s="375" t="s">
        <v>260</v>
      </c>
      <c r="E14" s="374" t="s">
        <v>244</v>
      </c>
      <c r="F14" s="374" t="s">
        <v>276</v>
      </c>
      <c r="G14" s="374"/>
    </row>
    <row r="15" spans="1:7" s="508" customFormat="1" ht="28.5" customHeight="1">
      <c r="A15" s="369"/>
      <c r="B15" s="350" t="s">
        <v>46</v>
      </c>
      <c r="C15" s="507"/>
      <c r="D15" s="950"/>
      <c r="E15" s="951"/>
      <c r="F15" s="951"/>
      <c r="G15" s="952"/>
    </row>
    <row r="16" spans="1:7" ht="18" customHeight="1">
      <c r="A16" s="399"/>
      <c r="B16" s="921" t="s">
        <v>299</v>
      </c>
      <c r="C16" s="922"/>
      <c r="D16" s="922"/>
      <c r="E16" s="922"/>
      <c r="F16" s="922"/>
      <c r="G16" s="923"/>
    </row>
    <row r="17" spans="1:7" s="353" customFormat="1" ht="15" customHeight="1">
      <c r="A17" s="399"/>
      <c r="B17" s="376" t="s">
        <v>245</v>
      </c>
      <c r="C17" s="632"/>
      <c r="D17" s="632"/>
      <c r="E17" s="632"/>
      <c r="F17" s="632"/>
      <c r="G17" s="632"/>
    </row>
    <row r="18" spans="1:7" s="353" customFormat="1" ht="15">
      <c r="A18" s="399"/>
      <c r="B18" s="378" t="s">
        <v>246</v>
      </c>
      <c r="C18" s="378"/>
      <c r="D18" s="378" t="s">
        <v>247</v>
      </c>
      <c r="E18" s="378"/>
      <c r="F18" s="379" t="s">
        <v>255</v>
      </c>
      <c r="G18" s="626"/>
    </row>
    <row r="19" spans="1:11" ht="22.5" customHeight="1">
      <c r="A19" s="399"/>
      <c r="B19" s="926"/>
      <c r="C19" s="927"/>
      <c r="D19" s="926"/>
      <c r="E19" s="927"/>
      <c r="F19" s="924"/>
      <c r="G19" s="925"/>
      <c r="K19" s="495"/>
    </row>
    <row r="20" spans="1:7" s="353" customFormat="1" ht="15" customHeight="1">
      <c r="A20" s="399"/>
      <c r="B20" s="376" t="s">
        <v>248</v>
      </c>
      <c r="C20" s="377"/>
      <c r="D20" s="378"/>
      <c r="E20" s="378"/>
      <c r="F20" s="632"/>
      <c r="G20" s="632"/>
    </row>
    <row r="21" spans="1:7" s="353" customFormat="1" ht="15" customHeight="1">
      <c r="A21" s="399"/>
      <c r="B21" s="378" t="s">
        <v>246</v>
      </c>
      <c r="C21" s="378"/>
      <c r="D21" s="378" t="s">
        <v>247</v>
      </c>
      <c r="E21" s="378"/>
      <c r="F21" s="379" t="s">
        <v>255</v>
      </c>
      <c r="G21" s="627"/>
    </row>
    <row r="22" spans="1:11" ht="23.25" customHeight="1">
      <c r="A22" s="399"/>
      <c r="B22" s="919"/>
      <c r="C22" s="920"/>
      <c r="D22" s="919"/>
      <c r="E22" s="920"/>
      <c r="F22" s="919"/>
      <c r="G22" s="920"/>
      <c r="K22" s="495" t="str">
        <f>IF(OR(LEN(B22)&gt;0,LEN(D22)&gt;0),IF(LEN(F22)=0,"E' NECESSARIO COMPILARE IL CAMPO E-MAIL"," ")," ")</f>
        <v> </v>
      </c>
    </row>
    <row r="23" spans="1:11" ht="23.25" customHeight="1">
      <c r="A23" s="399"/>
      <c r="B23" s="919"/>
      <c r="C23" s="920"/>
      <c r="D23" s="919"/>
      <c r="E23" s="920"/>
      <c r="F23" s="919"/>
      <c r="G23" s="920"/>
      <c r="K23" s="495" t="str">
        <f>IF(OR(LEN(B23)&gt;0,LEN(D23)&gt;0),IF(LEN(F23)=0,"E' NECESSARIO COMPILARE IL CAMPO E-MAIL"," ")," ")</f>
        <v> </v>
      </c>
    </row>
    <row r="24" spans="1:11" ht="23.25" customHeight="1">
      <c r="A24" s="399"/>
      <c r="B24" s="919"/>
      <c r="C24" s="920"/>
      <c r="D24" s="919"/>
      <c r="E24" s="920"/>
      <c r="F24" s="919"/>
      <c r="G24" s="920"/>
      <c r="K24" s="495" t="str">
        <f>IF(OR(LEN(B24)&gt;0,LEN(D24)&gt;0),IF(LEN(F24)=0,"E' NECESSARIO COMPILARE IL CAMPO E-MAIL"," ")," ")</f>
        <v> </v>
      </c>
    </row>
    <row r="25" spans="1:11" ht="23.25" customHeight="1">
      <c r="A25" s="399"/>
      <c r="B25" s="919"/>
      <c r="C25" s="920"/>
      <c r="D25" s="919"/>
      <c r="E25" s="920"/>
      <c r="F25" s="919"/>
      <c r="G25" s="920"/>
      <c r="K25" s="495" t="str">
        <f>IF(OR(LEN(B25)&gt;0,LEN(D25)&gt;0),IF(LEN(F25)=0,"E' NECESSARIO COMPILARE IL CAMPO E-MAIL"," ")," ")</f>
        <v> </v>
      </c>
    </row>
    <row r="26" spans="1:11" ht="23.25" customHeight="1">
      <c r="A26" s="399"/>
      <c r="B26" s="919"/>
      <c r="C26" s="920"/>
      <c r="D26" s="919"/>
      <c r="E26" s="920"/>
      <c r="F26" s="919"/>
      <c r="G26" s="920"/>
      <c r="K26" s="495" t="str">
        <f>IF(OR(LEN(B26)&gt;0,LEN(D26)&gt;0),IF(LEN(F26)=0,"E' NECESSARIO COMPILARE IL CAMPO E-MAIL"," ")," ")</f>
        <v> </v>
      </c>
    </row>
    <row r="27" spans="1:7" s="349" customFormat="1" ht="17.25">
      <c r="A27" s="399"/>
      <c r="B27" s="380"/>
      <c r="C27" s="381"/>
      <c r="D27" s="381"/>
      <c r="E27" s="382"/>
      <c r="F27" s="383"/>
      <c r="G27" s="383"/>
    </row>
    <row r="28" spans="1:8" ht="18" customHeight="1">
      <c r="A28" s="399"/>
      <c r="B28" s="385" t="s">
        <v>249</v>
      </c>
      <c r="C28" s="384"/>
      <c r="D28" s="384"/>
      <c r="E28" s="386"/>
      <c r="F28" s="387"/>
      <c r="G28" s="387"/>
      <c r="H28" s="354"/>
    </row>
    <row r="29" spans="1:8" ht="13.5" customHeight="1">
      <c r="A29" s="399"/>
      <c r="B29" s="384"/>
      <c r="C29" s="384"/>
      <c r="D29" s="384"/>
      <c r="E29" s="386"/>
      <c r="F29" s="388"/>
      <c r="G29" s="388"/>
      <c r="H29" s="354"/>
    </row>
    <row r="30" spans="1:8" ht="18" customHeight="1">
      <c r="A30" s="399"/>
      <c r="B30" s="921" t="s">
        <v>300</v>
      </c>
      <c r="C30" s="922"/>
      <c r="D30" s="922"/>
      <c r="E30" s="922"/>
      <c r="F30" s="922"/>
      <c r="G30" s="923"/>
      <c r="H30" s="354"/>
    </row>
    <row r="31" spans="1:7" ht="7.5" customHeight="1">
      <c r="A31" s="399"/>
      <c r="B31" s="678"/>
      <c r="C31" s="679"/>
      <c r="D31" s="679"/>
      <c r="E31" s="371"/>
      <c r="F31" s="679"/>
      <c r="G31" s="679"/>
    </row>
    <row r="32" spans="1:7" s="355" customFormat="1" ht="15.75" customHeight="1">
      <c r="A32" s="399"/>
      <c r="B32" s="680" t="s">
        <v>534</v>
      </c>
      <c r="C32" s="680"/>
      <c r="D32" s="680" t="s">
        <v>535</v>
      </c>
      <c r="E32" s="680" t="s">
        <v>536</v>
      </c>
      <c r="F32" s="757" t="s">
        <v>537</v>
      </c>
      <c r="G32" s="679"/>
    </row>
    <row r="33" spans="1:11" ht="57" customHeight="1">
      <c r="A33" s="399"/>
      <c r="B33" s="915"/>
      <c r="C33" s="916"/>
      <c r="D33" s="592"/>
      <c r="E33" s="596"/>
      <c r="F33" s="597"/>
      <c r="G33" s="679"/>
      <c r="K33" s="495" t="str">
        <f>IF(AND(LEN(B33)&gt;0,LEN(D33)&gt;0,LEN(E33)&gt;0,LEN(F33)&gt;0),"","COMPILARE TUTTI I DATI DEL RESPONSABILE CONTRASSEGNATI CON L'ASTERISCO")</f>
        <v>COMPILARE TUTTI I DATI DEL RESPONSABILE CONTRASSEGNATI CON L'ASTERISCO</v>
      </c>
    </row>
    <row r="34" spans="1:7" ht="20.25" customHeight="1" hidden="1">
      <c r="A34" s="399"/>
      <c r="B34" s="917"/>
      <c r="C34" s="918"/>
      <c r="D34" s="758"/>
      <c r="E34" s="496"/>
      <c r="F34" s="759"/>
      <c r="G34" s="759"/>
    </row>
    <row r="35" spans="1:7" ht="18" customHeight="1">
      <c r="A35" s="399"/>
      <c r="B35" s="684"/>
      <c r="C35" s="684"/>
      <c r="D35" s="685"/>
      <c r="E35" s="685"/>
      <c r="F35" s="371"/>
      <c r="G35" s="371"/>
    </row>
    <row r="36" spans="1:8" ht="18" customHeight="1">
      <c r="A36" s="399"/>
      <c r="B36" s="921" t="s">
        <v>481</v>
      </c>
      <c r="C36" s="922"/>
      <c r="D36" s="922"/>
      <c r="E36" s="922"/>
      <c r="F36" s="922"/>
      <c r="G36" s="923"/>
      <c r="H36" s="354"/>
    </row>
    <row r="37" spans="1:7" ht="7.5" customHeight="1">
      <c r="A37" s="399"/>
      <c r="B37" s="678"/>
      <c r="C37" s="679"/>
      <c r="D37" s="679"/>
      <c r="E37" s="371"/>
      <c r="F37" s="679"/>
      <c r="G37" s="679"/>
    </row>
    <row r="38" spans="1:7" s="355" customFormat="1" ht="15.75" customHeight="1">
      <c r="A38" s="399"/>
      <c r="B38" s="680" t="s">
        <v>246</v>
      </c>
      <c r="C38" s="680"/>
      <c r="D38" s="680" t="s">
        <v>247</v>
      </c>
      <c r="E38" s="680" t="s">
        <v>255</v>
      </c>
      <c r="F38" s="389" t="s">
        <v>239</v>
      </c>
      <c r="G38" s="679"/>
    </row>
    <row r="39" spans="1:11" ht="23.25" customHeight="1">
      <c r="A39" s="399"/>
      <c r="B39" s="953"/>
      <c r="C39" s="954"/>
      <c r="D39" s="681"/>
      <c r="E39" s="682"/>
      <c r="F39" s="683"/>
      <c r="G39" s="679"/>
      <c r="K39" s="495"/>
    </row>
    <row r="40" spans="1:7" ht="18" customHeight="1">
      <c r="A40" s="399"/>
      <c r="B40" s="684"/>
      <c r="C40" s="684"/>
      <c r="D40" s="685"/>
      <c r="E40" s="685"/>
      <c r="F40" s="371"/>
      <c r="G40" s="371"/>
    </row>
    <row r="41" spans="1:7" ht="18" customHeight="1">
      <c r="A41" s="399"/>
      <c r="B41" s="921" t="s">
        <v>304</v>
      </c>
      <c r="C41" s="922"/>
      <c r="D41" s="922"/>
      <c r="E41" s="922"/>
      <c r="F41" s="922"/>
      <c r="G41" s="923"/>
    </row>
    <row r="42" spans="1:7" ht="6" customHeight="1" hidden="1">
      <c r="A42" s="399"/>
      <c r="B42" s="350"/>
      <c r="C42" s="350"/>
      <c r="D42" s="390"/>
      <c r="E42" s="390"/>
      <c r="F42" s="391"/>
      <c r="G42" s="391"/>
    </row>
    <row r="43" spans="1:9" ht="15" hidden="1">
      <c r="A43" s="399"/>
      <c r="B43" s="356"/>
      <c r="C43" s="350"/>
      <c r="F43" s="366"/>
      <c r="G43" s="366"/>
      <c r="H43" s="400" t="b">
        <v>0</v>
      </c>
      <c r="I43" s="400" t="b">
        <v>0</v>
      </c>
    </row>
    <row r="44" spans="1:11" ht="29.25" customHeight="1" hidden="1">
      <c r="A44" s="399">
        <v>1</v>
      </c>
      <c r="B44" s="929" t="s">
        <v>250</v>
      </c>
      <c r="C44" s="929"/>
      <c r="D44" s="929"/>
      <c r="E44" s="929"/>
      <c r="F44" s="543"/>
      <c r="G44" s="543"/>
      <c r="H44" s="480"/>
      <c r="I44" s="480"/>
      <c r="J44" s="497"/>
      <c r="K44" s="495"/>
    </row>
    <row r="45" spans="2:9" ht="8.25" customHeight="1" hidden="1">
      <c r="B45" s="356"/>
      <c r="C45" s="350"/>
      <c r="F45" s="586"/>
      <c r="G45" s="586"/>
      <c r="H45" s="400"/>
      <c r="I45" s="400"/>
    </row>
    <row r="46" spans="1:11" ht="29.25" customHeight="1" hidden="1">
      <c r="A46" s="399">
        <v>2</v>
      </c>
      <c r="B46" s="929" t="s">
        <v>250</v>
      </c>
      <c r="C46" s="929"/>
      <c r="D46" s="929"/>
      <c r="E46" s="929"/>
      <c r="F46" s="587"/>
      <c r="G46" s="587"/>
      <c r="H46" s="480"/>
      <c r="I46" s="480"/>
      <c r="J46" s="497"/>
      <c r="K46" s="495"/>
    </row>
    <row r="47" spans="1:9" ht="8.25" customHeight="1" hidden="1">
      <c r="A47" s="399"/>
      <c r="B47" s="356"/>
      <c r="C47" s="350"/>
      <c r="F47" s="586"/>
      <c r="G47" s="586"/>
      <c r="H47" s="400"/>
      <c r="I47" s="400"/>
    </row>
    <row r="48" spans="1:11" ht="29.25" customHeight="1" hidden="1">
      <c r="A48" s="399">
        <v>3</v>
      </c>
      <c r="B48" s="929" t="s">
        <v>250</v>
      </c>
      <c r="C48" s="929"/>
      <c r="D48" s="929"/>
      <c r="E48" s="929"/>
      <c r="F48" s="587"/>
      <c r="G48" s="587"/>
      <c r="H48" s="480"/>
      <c r="I48" s="480"/>
      <c r="J48" s="497"/>
      <c r="K48" s="495"/>
    </row>
    <row r="49" spans="1:9" ht="8.25" customHeight="1" hidden="1">
      <c r="A49" s="399"/>
      <c r="B49" s="588"/>
      <c r="C49" s="588"/>
      <c r="D49" s="588"/>
      <c r="E49" s="588"/>
      <c r="F49" s="586"/>
      <c r="G49" s="586"/>
      <c r="H49" s="400"/>
      <c r="I49" s="400"/>
    </row>
    <row r="50" spans="1:11" ht="29.25" customHeight="1" hidden="1">
      <c r="A50" s="399">
        <v>4</v>
      </c>
      <c r="B50" s="929" t="s">
        <v>250</v>
      </c>
      <c r="C50" s="929"/>
      <c r="D50" s="929"/>
      <c r="E50" s="929"/>
      <c r="F50" s="587"/>
      <c r="G50" s="587"/>
      <c r="H50" s="480"/>
      <c r="I50" s="480"/>
      <c r="J50" s="497"/>
      <c r="K50" s="495"/>
    </row>
    <row r="51" spans="1:9" ht="9.75" customHeight="1" hidden="1">
      <c r="A51" s="399"/>
      <c r="H51" s="480"/>
      <c r="I51" s="480"/>
    </row>
    <row r="52" spans="1:7" ht="15" hidden="1">
      <c r="A52" s="399"/>
      <c r="B52" s="371"/>
      <c r="C52" s="371"/>
      <c r="F52" s="391"/>
      <c r="G52" s="392"/>
    </row>
    <row r="53" spans="1:11" ht="27" customHeight="1" hidden="1">
      <c r="A53" s="399">
        <v>5</v>
      </c>
      <c r="B53" s="913" t="s">
        <v>250</v>
      </c>
      <c r="C53" s="913"/>
      <c r="D53" s="913"/>
      <c r="E53" s="913"/>
      <c r="F53" s="914"/>
      <c r="G53" s="625"/>
      <c r="K53" s="495"/>
    </row>
    <row r="54" spans="1:7" ht="4.5" customHeight="1" hidden="1">
      <c r="A54" s="399"/>
      <c r="B54" s="356"/>
      <c r="C54" s="356"/>
      <c r="D54" s="617"/>
      <c r="E54" s="617"/>
      <c r="F54" s="617"/>
      <c r="G54" s="394"/>
    </row>
    <row r="55" spans="1:7" ht="15" hidden="1">
      <c r="A55" s="399"/>
      <c r="B55" s="618"/>
      <c r="C55" s="618"/>
      <c r="D55" s="619"/>
      <c r="E55" s="620"/>
      <c r="F55" s="534"/>
      <c r="G55" s="392"/>
    </row>
    <row r="56" spans="1:11" ht="24" customHeight="1" hidden="1">
      <c r="A56" s="399">
        <v>6</v>
      </c>
      <c r="B56" s="913" t="s">
        <v>250</v>
      </c>
      <c r="C56" s="913"/>
      <c r="D56" s="913"/>
      <c r="E56" s="913"/>
      <c r="F56" s="914"/>
      <c r="G56" s="625"/>
      <c r="K56" s="495"/>
    </row>
    <row r="57" spans="1:7" ht="4.5" customHeight="1" hidden="1">
      <c r="A57" s="399"/>
      <c r="B57" s="356"/>
      <c r="C57" s="614"/>
      <c r="D57" s="619"/>
      <c r="E57" s="620"/>
      <c r="F57" s="534"/>
      <c r="G57" s="372"/>
    </row>
    <row r="58" spans="1:7" ht="15" hidden="1">
      <c r="A58" s="399"/>
      <c r="B58" s="618"/>
      <c r="C58" s="621"/>
      <c r="D58" s="622"/>
      <c r="E58" s="623"/>
      <c r="F58" s="624"/>
      <c r="G58" s="392"/>
    </row>
    <row r="59" spans="1:11" ht="24" customHeight="1" hidden="1">
      <c r="A59" s="399">
        <v>7</v>
      </c>
      <c r="B59" s="913" t="s">
        <v>250</v>
      </c>
      <c r="C59" s="913"/>
      <c r="D59" s="913"/>
      <c r="E59" s="913"/>
      <c r="F59" s="914"/>
      <c r="G59" s="625"/>
      <c r="K59" s="495"/>
    </row>
    <row r="60" spans="1:7" ht="4.5" customHeight="1" hidden="1">
      <c r="A60" s="399"/>
      <c r="B60" s="356"/>
      <c r="C60" s="614"/>
      <c r="D60" s="619"/>
      <c r="E60" s="620"/>
      <c r="F60" s="534"/>
      <c r="G60" s="372" t="s">
        <v>91</v>
      </c>
    </row>
    <row r="61" spans="1:7" ht="15" hidden="1">
      <c r="A61" s="399"/>
      <c r="B61" s="618"/>
      <c r="C61" s="621"/>
      <c r="D61" s="622"/>
      <c r="E61" s="623"/>
      <c r="F61" s="624"/>
      <c r="G61" s="392"/>
    </row>
    <row r="62" spans="1:11" ht="24" customHeight="1" hidden="1">
      <c r="A62" s="399">
        <v>8</v>
      </c>
      <c r="B62" s="913" t="s">
        <v>250</v>
      </c>
      <c r="C62" s="913"/>
      <c r="D62" s="913"/>
      <c r="E62" s="913"/>
      <c r="F62" s="914"/>
      <c r="G62" s="625"/>
      <c r="K62" s="495"/>
    </row>
    <row r="63" spans="1:7" ht="4.5" customHeight="1" hidden="1">
      <c r="A63" s="399"/>
      <c r="B63" s="356"/>
      <c r="C63" s="614"/>
      <c r="D63" s="619"/>
      <c r="E63" s="620"/>
      <c r="F63" s="534"/>
      <c r="G63" s="372" t="s">
        <v>91</v>
      </c>
    </row>
    <row r="64" spans="1:10" s="371" customFormat="1" ht="15" customHeight="1" hidden="1">
      <c r="A64" s="532"/>
      <c r="B64" s="356"/>
      <c r="C64" s="614"/>
      <c r="D64" s="619"/>
      <c r="E64" s="620"/>
      <c r="F64" s="534"/>
      <c r="G64"/>
      <c r="H64"/>
      <c r="I64" s="536"/>
      <c r="J64" s="536"/>
    </row>
    <row r="65" spans="1:10" s="371" customFormat="1" ht="15" customHeight="1" hidden="1">
      <c r="A65" s="532"/>
      <c r="B65" s="356"/>
      <c r="C65" s="614"/>
      <c r="D65" s="619"/>
      <c r="E65" s="620"/>
      <c r="F65" s="534"/>
      <c r="G65"/>
      <c r="H65"/>
      <c r="I65" s="531"/>
      <c r="J65" s="536"/>
    </row>
    <row r="66" spans="1:10" s="371" customFormat="1" ht="15" customHeight="1" hidden="1">
      <c r="A66" s="532"/>
      <c r="B66" s="356"/>
      <c r="C66" s="614"/>
      <c r="D66" s="619"/>
      <c r="E66" s="620"/>
      <c r="F66" s="534"/>
      <c r="G66"/>
      <c r="H66"/>
      <c r="I66" s="531"/>
      <c r="J66" s="536"/>
    </row>
    <row r="67" spans="1:10" s="371" customFormat="1" ht="15" customHeight="1" hidden="1">
      <c r="A67" s="532"/>
      <c r="B67" s="356"/>
      <c r="C67" s="614"/>
      <c r="D67" s="619"/>
      <c r="E67" s="620"/>
      <c r="F67" s="534"/>
      <c r="G67"/>
      <c r="H67"/>
      <c r="I67" s="531"/>
      <c r="J67" s="536"/>
    </row>
    <row r="68" spans="1:10" s="371" customFormat="1" ht="15" customHeight="1" hidden="1">
      <c r="A68" s="532"/>
      <c r="B68" s="356"/>
      <c r="C68" s="614"/>
      <c r="D68" s="619"/>
      <c r="E68" s="620"/>
      <c r="F68" s="534"/>
      <c r="G68"/>
      <c r="H68"/>
      <c r="I68" s="531"/>
      <c r="J68" s="536"/>
    </row>
    <row r="69" spans="1:10" s="371" customFormat="1" ht="15" customHeight="1" hidden="1">
      <c r="A69" s="532"/>
      <c r="B69" s="356"/>
      <c r="C69" s="614"/>
      <c r="D69" s="619"/>
      <c r="E69" s="620"/>
      <c r="F69" s="534"/>
      <c r="G69"/>
      <c r="H69"/>
      <c r="I69" s="531"/>
      <c r="J69" s="536"/>
    </row>
    <row r="70" spans="1:7" ht="9.75" customHeight="1" hidden="1">
      <c r="A70" s="399"/>
      <c r="B70" s="356"/>
      <c r="C70" s="614"/>
      <c r="D70" s="619"/>
      <c r="E70" s="620"/>
      <c r="F70" s="534"/>
      <c r="G70" s="540"/>
    </row>
    <row r="71" spans="1:7" ht="9.75" customHeight="1" hidden="1">
      <c r="A71" s="399"/>
      <c r="B71" s="356"/>
      <c r="C71" s="614"/>
      <c r="D71" s="619"/>
      <c r="E71" s="620"/>
      <c r="F71" s="534"/>
      <c r="G71" s="540"/>
    </row>
    <row r="72" spans="1:7" ht="9.75" customHeight="1" hidden="1">
      <c r="A72" s="399"/>
      <c r="B72" s="356"/>
      <c r="C72" s="614"/>
      <c r="D72" s="619"/>
      <c r="E72" s="620"/>
      <c r="F72" s="534"/>
      <c r="G72" s="540"/>
    </row>
    <row r="73" spans="1:7" ht="9.75" customHeight="1" hidden="1">
      <c r="A73" s="399"/>
      <c r="B73" s="356"/>
      <c r="C73" s="614"/>
      <c r="D73" s="619"/>
      <c r="E73" s="620"/>
      <c r="F73" s="534"/>
      <c r="G73" s="540"/>
    </row>
    <row r="74" spans="1:7" ht="9.75" customHeight="1" hidden="1">
      <c r="A74" s="399"/>
      <c r="B74" s="356"/>
      <c r="C74" s="614"/>
      <c r="D74" s="619"/>
      <c r="E74" s="620"/>
      <c r="F74" s="534"/>
      <c r="G74" s="540"/>
    </row>
    <row r="75" spans="1:7" ht="9.75" customHeight="1" hidden="1">
      <c r="A75" s="399"/>
      <c r="B75" s="356"/>
      <c r="C75" s="614"/>
      <c r="D75" s="619"/>
      <c r="E75" s="620"/>
      <c r="F75" s="534"/>
      <c r="G75" s="540"/>
    </row>
    <row r="76" spans="1:7" ht="9.75" customHeight="1" hidden="1">
      <c r="A76" s="399"/>
      <c r="B76" s="356"/>
      <c r="C76" s="614"/>
      <c r="D76" s="619"/>
      <c r="E76" s="620"/>
      <c r="F76" s="534"/>
      <c r="G76" s="540"/>
    </row>
    <row r="77" spans="1:7" ht="9.75" customHeight="1" hidden="1">
      <c r="A77" s="399"/>
      <c r="B77" s="356"/>
      <c r="C77" s="614"/>
      <c r="D77" s="619"/>
      <c r="E77" s="620"/>
      <c r="F77" s="534"/>
      <c r="G77" s="540"/>
    </row>
    <row r="78" spans="1:7" ht="9.75" customHeight="1" hidden="1">
      <c r="A78" s="399"/>
      <c r="B78" s="356"/>
      <c r="C78" s="614"/>
      <c r="D78" s="619"/>
      <c r="E78" s="620"/>
      <c r="F78" s="534"/>
      <c r="G78" s="540"/>
    </row>
    <row r="79" spans="1:11" ht="9.75" customHeight="1" hidden="1">
      <c r="A79" s="399"/>
      <c r="B79" s="356"/>
      <c r="C79" s="614"/>
      <c r="D79" s="619"/>
      <c r="E79" s="620"/>
      <c r="F79" s="534"/>
      <c r="G79" s="533"/>
      <c r="K79" s="495"/>
    </row>
    <row r="80" spans="1:7" ht="17.25" customHeight="1" hidden="1">
      <c r="A80" s="399"/>
      <c r="B80" s="356"/>
      <c r="C80" s="614"/>
      <c r="D80" s="619"/>
      <c r="E80" s="620"/>
      <c r="F80" s="534"/>
      <c r="G80" s="372"/>
    </row>
    <row r="81" spans="1:7" ht="15" hidden="1">
      <c r="A81" s="399"/>
      <c r="B81" s="618"/>
      <c r="C81" s="621"/>
      <c r="D81" s="622"/>
      <c r="E81" s="623"/>
      <c r="F81" s="624"/>
      <c r="G81" s="392"/>
    </row>
    <row r="82" spans="1:11" ht="27" customHeight="1" hidden="1">
      <c r="A82" s="399">
        <v>9</v>
      </c>
      <c r="B82" s="913" t="s">
        <v>250</v>
      </c>
      <c r="C82" s="913"/>
      <c r="D82" s="913"/>
      <c r="E82" s="913"/>
      <c r="F82" s="914"/>
      <c r="G82" s="625"/>
      <c r="K82" s="495"/>
    </row>
    <row r="83" spans="1:11" ht="5.25" customHeight="1" hidden="1">
      <c r="A83" s="399"/>
      <c r="B83" s="491"/>
      <c r="C83" s="491"/>
      <c r="D83" s="491"/>
      <c r="E83" s="491"/>
      <c r="F83" s="498"/>
      <c r="G83" s="372"/>
      <c r="K83" s="495"/>
    </row>
    <row r="84" spans="1:7" ht="15" hidden="1">
      <c r="A84" s="399"/>
      <c r="B84" s="618"/>
      <c r="C84" s="621"/>
      <c r="D84" s="622"/>
      <c r="E84" s="623"/>
      <c r="F84" s="624"/>
      <c r="G84" s="392"/>
    </row>
    <row r="85" spans="1:11" ht="27" customHeight="1" hidden="1">
      <c r="A85" s="399">
        <v>10</v>
      </c>
      <c r="B85" s="913" t="s">
        <v>250</v>
      </c>
      <c r="C85" s="913"/>
      <c r="D85" s="913"/>
      <c r="E85" s="913"/>
      <c r="F85" s="914"/>
      <c r="G85" s="625"/>
      <c r="K85" s="495"/>
    </row>
    <row r="86" spans="1:11" ht="5.25" customHeight="1" hidden="1">
      <c r="A86" s="399"/>
      <c r="B86" s="491"/>
      <c r="C86" s="491"/>
      <c r="D86" s="491"/>
      <c r="E86" s="491"/>
      <c r="F86" s="498"/>
      <c r="G86" s="372"/>
      <c r="K86" s="495"/>
    </row>
    <row r="87" spans="1:7" ht="15" hidden="1">
      <c r="A87" s="399"/>
      <c r="B87" s="618"/>
      <c r="C87" s="621"/>
      <c r="D87" s="622"/>
      <c r="E87" s="623"/>
      <c r="F87" s="624"/>
      <c r="G87" s="392"/>
    </row>
    <row r="88" spans="1:11" ht="27" customHeight="1" hidden="1">
      <c r="A88" s="399">
        <v>11</v>
      </c>
      <c r="B88" s="913" t="s">
        <v>250</v>
      </c>
      <c r="C88" s="913"/>
      <c r="D88" s="913"/>
      <c r="E88" s="913"/>
      <c r="F88" s="914"/>
      <c r="G88" s="625"/>
      <c r="K88" s="495"/>
    </row>
    <row r="89" spans="1:11" ht="5.25" customHeight="1" hidden="1">
      <c r="A89" s="399"/>
      <c r="B89" s="491"/>
      <c r="C89" s="491"/>
      <c r="D89" s="491"/>
      <c r="E89" s="491"/>
      <c r="F89" s="498"/>
      <c r="G89" s="372"/>
      <c r="K89" s="495"/>
    </row>
    <row r="90" spans="1:7" ht="13.5" hidden="1">
      <c r="A90" s="615"/>
      <c r="B90" s="615"/>
      <c r="C90" s="615"/>
      <c r="D90" s="615"/>
      <c r="E90" s="615"/>
      <c r="F90" s="616"/>
      <c r="G90" s="392"/>
    </row>
    <row r="91" spans="1:11" ht="27" customHeight="1" hidden="1">
      <c r="A91" s="399">
        <v>12</v>
      </c>
      <c r="B91" s="913" t="s">
        <v>250</v>
      </c>
      <c r="C91" s="913"/>
      <c r="D91" s="913"/>
      <c r="E91" s="913"/>
      <c r="F91" s="914"/>
      <c r="G91" s="625"/>
      <c r="K91" s="495"/>
    </row>
    <row r="92" spans="1:11" ht="4.5" customHeight="1" hidden="1">
      <c r="A92" s="399"/>
      <c r="B92" s="491"/>
      <c r="C92" s="491"/>
      <c r="D92" s="491"/>
      <c r="E92" s="491"/>
      <c r="F92" s="498"/>
      <c r="G92" s="498"/>
      <c r="K92" s="495"/>
    </row>
    <row r="93" spans="1:7" ht="15" hidden="1">
      <c r="A93" s="399"/>
      <c r="B93" s="618"/>
      <c r="C93" s="621"/>
      <c r="D93" s="622"/>
      <c r="E93" s="623"/>
      <c r="F93" s="624"/>
      <c r="G93" s="392"/>
    </row>
    <row r="94" spans="1:11" ht="27" customHeight="1" hidden="1">
      <c r="A94" s="399">
        <v>13</v>
      </c>
      <c r="B94" s="913" t="s">
        <v>250</v>
      </c>
      <c r="C94" s="913"/>
      <c r="D94" s="913"/>
      <c r="E94" s="913"/>
      <c r="F94" s="914"/>
      <c r="G94" s="625"/>
      <c r="K94" s="495"/>
    </row>
    <row r="95" spans="1:11" ht="4.5" customHeight="1" hidden="1">
      <c r="A95" s="399"/>
      <c r="B95" s="491"/>
      <c r="C95" s="491"/>
      <c r="D95" s="491"/>
      <c r="E95" s="491"/>
      <c r="F95" s="498"/>
      <c r="G95" s="498"/>
      <c r="K95" s="495"/>
    </row>
    <row r="96" spans="1:7" ht="15" hidden="1">
      <c r="A96" s="399"/>
      <c r="B96" s="618"/>
      <c r="C96" s="621"/>
      <c r="D96" s="622"/>
      <c r="E96" s="623"/>
      <c r="F96" s="624"/>
      <c r="G96" s="392"/>
    </row>
    <row r="97" spans="1:11" ht="27" customHeight="1" hidden="1">
      <c r="A97" s="399">
        <v>30</v>
      </c>
      <c r="B97" s="913" t="s">
        <v>250</v>
      </c>
      <c r="C97" s="913"/>
      <c r="D97" s="913"/>
      <c r="E97" s="913"/>
      <c r="F97" s="914"/>
      <c r="G97" s="625"/>
      <c r="K97" s="495"/>
    </row>
    <row r="98" spans="1:11" ht="4.5" customHeight="1">
      <c r="A98" s="399"/>
      <c r="B98" s="491"/>
      <c r="C98" s="491"/>
      <c r="D98" s="491"/>
      <c r="E98" s="491"/>
      <c r="F98" s="498"/>
      <c r="G98" s="498"/>
      <c r="K98" s="495"/>
    </row>
    <row r="99" spans="1:7" ht="15">
      <c r="A99" s="399"/>
      <c r="B99" s="618"/>
      <c r="C99" s="621"/>
      <c r="D99" s="622"/>
      <c r="E99" s="623"/>
      <c r="F99" s="624"/>
      <c r="G99" s="392" t="s">
        <v>251</v>
      </c>
    </row>
    <row r="100" spans="1:11" ht="27" customHeight="1">
      <c r="A100" s="399">
        <v>31</v>
      </c>
      <c r="B100" s="913" t="s">
        <v>426</v>
      </c>
      <c r="C100" s="913"/>
      <c r="D100" s="913"/>
      <c r="E100" s="913"/>
      <c r="F100" s="914"/>
      <c r="G100" s="545"/>
      <c r="K100" s="495"/>
    </row>
    <row r="101" spans="1:11" ht="4.5" customHeight="1">
      <c r="A101" s="399"/>
      <c r="B101" s="491"/>
      <c r="C101" s="491"/>
      <c r="D101" s="491"/>
      <c r="E101" s="491"/>
      <c r="F101" s="498"/>
      <c r="G101" s="498"/>
      <c r="K101" s="495"/>
    </row>
    <row r="102" spans="1:7" ht="15" hidden="1">
      <c r="A102" s="399"/>
      <c r="B102" s="618"/>
      <c r="C102" s="621"/>
      <c r="D102" s="622"/>
      <c r="E102" s="623"/>
      <c r="F102" s="624"/>
      <c r="G102" s="392"/>
    </row>
    <row r="103" spans="1:11" ht="27" customHeight="1" hidden="1">
      <c r="A103" s="399">
        <v>32</v>
      </c>
      <c r="B103" s="913" t="s">
        <v>250</v>
      </c>
      <c r="C103" s="913"/>
      <c r="D103" s="913"/>
      <c r="E103" s="913"/>
      <c r="F103" s="914"/>
      <c r="G103" s="625"/>
      <c r="K103" s="495"/>
    </row>
    <row r="104" spans="1:11" ht="4.5" customHeight="1" hidden="1">
      <c r="A104" s="399"/>
      <c r="B104" s="491"/>
      <c r="C104" s="491"/>
      <c r="D104" s="491"/>
      <c r="E104" s="491"/>
      <c r="F104" s="498"/>
      <c r="G104" s="498"/>
      <c r="K104" s="495"/>
    </row>
    <row r="105" spans="1:7" ht="15">
      <c r="A105" s="399"/>
      <c r="B105" s="618"/>
      <c r="C105" s="621"/>
      <c r="D105" s="622"/>
      <c r="E105" s="623"/>
      <c r="F105" s="624"/>
      <c r="G105" s="392" t="s">
        <v>251</v>
      </c>
    </row>
    <row r="106" spans="1:11" ht="27" customHeight="1">
      <c r="A106" s="399">
        <v>33</v>
      </c>
      <c r="B106" s="913" t="s">
        <v>427</v>
      </c>
      <c r="C106" s="913"/>
      <c r="D106" s="913"/>
      <c r="E106" s="913"/>
      <c r="F106" s="914"/>
      <c r="G106" s="545"/>
      <c r="K106" s="495"/>
    </row>
    <row r="107" spans="1:11" ht="4.5" customHeight="1">
      <c r="A107" s="399"/>
      <c r="B107" s="491"/>
      <c r="C107" s="491"/>
      <c r="D107" s="491"/>
      <c r="E107" s="491"/>
      <c r="F107" s="498"/>
      <c r="G107" s="498"/>
      <c r="K107" s="495"/>
    </row>
    <row r="108" spans="1:7" ht="15">
      <c r="A108" s="399"/>
      <c r="B108" s="618"/>
      <c r="C108" s="621"/>
      <c r="D108" s="622"/>
      <c r="E108" s="623"/>
      <c r="F108" s="624"/>
      <c r="G108" s="392" t="s">
        <v>251</v>
      </c>
    </row>
    <row r="109" spans="1:11" ht="27" customHeight="1">
      <c r="A109" s="399">
        <v>34</v>
      </c>
      <c r="B109" s="913" t="s">
        <v>428</v>
      </c>
      <c r="C109" s="913"/>
      <c r="D109" s="913"/>
      <c r="E109" s="913"/>
      <c r="F109" s="914"/>
      <c r="G109" s="545"/>
      <c r="K109" s="495"/>
    </row>
    <row r="110" spans="1:11" ht="4.5" customHeight="1" hidden="1">
      <c r="A110" s="399"/>
      <c r="B110" s="491"/>
      <c r="C110" s="491"/>
      <c r="D110" s="491"/>
      <c r="E110" s="491"/>
      <c r="F110" s="498"/>
      <c r="G110" s="498"/>
      <c r="K110" s="495"/>
    </row>
    <row r="111" spans="1:7" ht="15" hidden="1">
      <c r="A111" s="399"/>
      <c r="B111" s="618"/>
      <c r="C111" s="621"/>
      <c r="D111" s="622"/>
      <c r="E111" s="623"/>
      <c r="F111" s="624"/>
      <c r="G111" s="392"/>
    </row>
    <row r="112" spans="1:11" ht="27" customHeight="1" hidden="1">
      <c r="A112" s="399">
        <v>35</v>
      </c>
      <c r="B112" s="913" t="s">
        <v>250</v>
      </c>
      <c r="C112" s="913"/>
      <c r="D112" s="913"/>
      <c r="E112" s="913"/>
      <c r="F112" s="914"/>
      <c r="G112" s="625"/>
      <c r="K112" s="495"/>
    </row>
    <row r="113" spans="1:11" ht="4.5" customHeight="1" hidden="1">
      <c r="A113" s="399"/>
      <c r="B113" s="491"/>
      <c r="C113" s="491"/>
      <c r="D113" s="491"/>
      <c r="E113" s="491"/>
      <c r="F113" s="498"/>
      <c r="G113" s="498"/>
      <c r="K113" s="495"/>
    </row>
    <row r="114" spans="1:7" ht="15" hidden="1">
      <c r="A114" s="399"/>
      <c r="B114" s="618"/>
      <c r="C114" s="621"/>
      <c r="D114" s="622"/>
      <c r="E114" s="623"/>
      <c r="F114" s="624"/>
      <c r="G114" s="392"/>
    </row>
    <row r="115" spans="1:11" ht="27" customHeight="1" hidden="1">
      <c r="A115" s="399">
        <v>36</v>
      </c>
      <c r="B115" s="913" t="s">
        <v>250</v>
      </c>
      <c r="C115" s="913"/>
      <c r="D115" s="913"/>
      <c r="E115" s="913"/>
      <c r="F115" s="914"/>
      <c r="G115" s="625"/>
      <c r="K115" s="495"/>
    </row>
    <row r="116" spans="1:11" ht="4.5" customHeight="1" hidden="1">
      <c r="A116" s="399"/>
      <c r="B116" s="491"/>
      <c r="C116" s="491"/>
      <c r="D116" s="491"/>
      <c r="E116" s="491"/>
      <c r="F116" s="498"/>
      <c r="G116" s="498"/>
      <c r="K116" s="495"/>
    </row>
    <row r="117" spans="1:7" ht="15" hidden="1">
      <c r="A117" s="399"/>
      <c r="B117" s="618"/>
      <c r="C117" s="621"/>
      <c r="D117" s="622"/>
      <c r="E117" s="623"/>
      <c r="F117" s="624"/>
      <c r="G117" s="392"/>
    </row>
    <row r="118" spans="1:11" ht="27" customHeight="1" hidden="1">
      <c r="A118" s="399">
        <v>37</v>
      </c>
      <c r="B118" s="913" t="s">
        <v>250</v>
      </c>
      <c r="C118" s="913"/>
      <c r="D118" s="913"/>
      <c r="E118" s="913"/>
      <c r="F118" s="914"/>
      <c r="G118" s="625"/>
      <c r="K118" s="495"/>
    </row>
    <row r="119" spans="1:11" ht="4.5" customHeight="1" hidden="1">
      <c r="A119" s="399"/>
      <c r="B119" s="491"/>
      <c r="C119" s="491"/>
      <c r="D119" s="491"/>
      <c r="E119" s="491"/>
      <c r="F119" s="498"/>
      <c r="G119" s="498"/>
      <c r="K119" s="495"/>
    </row>
    <row r="120" spans="1:7" ht="15" hidden="1">
      <c r="A120" s="399"/>
      <c r="B120" s="618"/>
      <c r="C120" s="621"/>
      <c r="D120" s="622"/>
      <c r="E120" s="623"/>
      <c r="F120" s="624"/>
      <c r="G120" s="392"/>
    </row>
    <row r="121" spans="1:11" ht="27" customHeight="1" hidden="1">
      <c r="A121" s="399">
        <v>38</v>
      </c>
      <c r="B121" s="913" t="s">
        <v>250</v>
      </c>
      <c r="C121" s="913"/>
      <c r="D121" s="913"/>
      <c r="E121" s="913"/>
      <c r="F121" s="914"/>
      <c r="G121" s="625"/>
      <c r="K121" s="495"/>
    </row>
    <row r="122" spans="1:11" ht="4.5" customHeight="1" hidden="1">
      <c r="A122" s="399"/>
      <c r="B122" s="491"/>
      <c r="C122" s="491"/>
      <c r="D122" s="491"/>
      <c r="E122" s="491"/>
      <c r="F122" s="498"/>
      <c r="G122" s="498"/>
      <c r="K122" s="495"/>
    </row>
    <row r="123" spans="1:7" ht="15" customHeight="1" hidden="1">
      <c r="A123" s="399"/>
      <c r="B123" s="618"/>
      <c r="C123" s="621"/>
      <c r="D123" s="622"/>
      <c r="E123" s="623"/>
      <c r="F123" s="624"/>
      <c r="G123" s="392"/>
    </row>
    <row r="124" spans="1:11" ht="27" customHeight="1" hidden="1">
      <c r="A124" s="399">
        <v>39</v>
      </c>
      <c r="B124" s="588" t="s">
        <v>250</v>
      </c>
      <c r="C124" s="588"/>
      <c r="D124" s="588"/>
      <c r="E124" s="588"/>
      <c r="F124" s="663"/>
      <c r="G124" s="625"/>
      <c r="K124" s="495"/>
    </row>
    <row r="125" spans="1:11" ht="4.5" customHeight="1" hidden="1">
      <c r="A125" s="399"/>
      <c r="B125" s="491"/>
      <c r="C125" s="491"/>
      <c r="D125" s="491"/>
      <c r="E125" s="491"/>
      <c r="F125" s="498"/>
      <c r="G125" s="498"/>
      <c r="K125" s="495"/>
    </row>
    <row r="126" spans="1:7" ht="15" hidden="1">
      <c r="A126" s="399"/>
      <c r="B126" s="618"/>
      <c r="C126" s="621"/>
      <c r="D126" s="622"/>
      <c r="E126" s="623"/>
      <c r="F126" s="624"/>
      <c r="G126" s="392"/>
    </row>
    <row r="127" spans="1:11" ht="27" customHeight="1" hidden="1">
      <c r="A127" s="399">
        <v>40</v>
      </c>
      <c r="B127" s="913" t="s">
        <v>250</v>
      </c>
      <c r="C127" s="913"/>
      <c r="D127" s="913"/>
      <c r="E127" s="913"/>
      <c r="F127" s="914"/>
      <c r="G127" s="625"/>
      <c r="K127" s="495"/>
    </row>
    <row r="128" spans="1:11" ht="4.5" customHeight="1" hidden="1">
      <c r="A128" s="399"/>
      <c r="B128" s="491"/>
      <c r="C128" s="491"/>
      <c r="D128" s="491"/>
      <c r="E128" s="491"/>
      <c r="F128" s="498"/>
      <c r="G128" s="498"/>
      <c r="K128" s="495"/>
    </row>
    <row r="129" spans="1:7" ht="15" hidden="1">
      <c r="A129" s="399"/>
      <c r="B129" s="618"/>
      <c r="C129" s="621"/>
      <c r="D129" s="622"/>
      <c r="E129" s="623"/>
      <c r="F129" s="624"/>
      <c r="G129" s="392"/>
    </row>
    <row r="130" spans="1:11" ht="27" customHeight="1" hidden="1">
      <c r="A130" s="399">
        <v>41</v>
      </c>
      <c r="B130" s="913" t="s">
        <v>250</v>
      </c>
      <c r="C130" s="913"/>
      <c r="D130" s="913"/>
      <c r="E130" s="913"/>
      <c r="F130" s="914"/>
      <c r="G130" s="625"/>
      <c r="K130" s="495"/>
    </row>
    <row r="131" spans="1:11" ht="4.5" customHeight="1" hidden="1">
      <c r="A131" s="399"/>
      <c r="B131" s="491"/>
      <c r="C131" s="491"/>
      <c r="D131" s="491"/>
      <c r="E131" s="491"/>
      <c r="F131" s="498"/>
      <c r="G131" s="498"/>
      <c r="K131" s="495"/>
    </row>
    <row r="132" spans="1:7" ht="15" hidden="1">
      <c r="A132" s="399"/>
      <c r="B132" s="618"/>
      <c r="C132" s="621"/>
      <c r="D132" s="622"/>
      <c r="E132" s="623"/>
      <c r="F132" s="624"/>
      <c r="G132" s="392"/>
    </row>
    <row r="133" spans="1:11" ht="27" customHeight="1" hidden="1">
      <c r="A133" s="399">
        <v>42</v>
      </c>
      <c r="B133" s="913" t="s">
        <v>250</v>
      </c>
      <c r="C133" s="913"/>
      <c r="D133" s="913"/>
      <c r="E133" s="913"/>
      <c r="F133" s="914"/>
      <c r="G133" s="625"/>
      <c r="K133" s="495"/>
    </row>
    <row r="134" spans="1:11" ht="4.5" customHeight="1" hidden="1">
      <c r="A134" s="399"/>
      <c r="B134" s="491"/>
      <c r="C134" s="491"/>
      <c r="D134" s="491"/>
      <c r="E134" s="491"/>
      <c r="F134" s="498"/>
      <c r="G134" s="498"/>
      <c r="K134" s="495"/>
    </row>
    <row r="135" spans="1:7" ht="15" hidden="1">
      <c r="A135" s="399"/>
      <c r="B135" s="618"/>
      <c r="C135" s="621"/>
      <c r="D135" s="622"/>
      <c r="E135" s="623"/>
      <c r="F135" s="624"/>
      <c r="G135" s="392"/>
    </row>
    <row r="136" spans="1:11" ht="27" customHeight="1" hidden="1">
      <c r="A136" s="399">
        <v>43</v>
      </c>
      <c r="B136" s="913" t="s">
        <v>250</v>
      </c>
      <c r="C136" s="913"/>
      <c r="D136" s="913"/>
      <c r="E136" s="913"/>
      <c r="F136" s="914"/>
      <c r="G136" s="625"/>
      <c r="K136" s="495"/>
    </row>
    <row r="137" spans="1:11" ht="4.5" customHeight="1">
      <c r="A137" s="399"/>
      <c r="B137" s="491"/>
      <c r="C137" s="491"/>
      <c r="D137" s="491"/>
      <c r="E137" s="491"/>
      <c r="F137" s="498"/>
      <c r="G137" s="498"/>
      <c r="K137" s="495"/>
    </row>
    <row r="138" spans="1:7" ht="15">
      <c r="A138" s="399"/>
      <c r="B138" s="618"/>
      <c r="C138" s="621"/>
      <c r="D138" s="622"/>
      <c r="E138" s="623"/>
      <c r="F138" s="624"/>
      <c r="G138" s="392" t="s">
        <v>251</v>
      </c>
    </row>
    <row r="139" spans="1:11" ht="27" customHeight="1">
      <c r="A139" s="399">
        <v>44</v>
      </c>
      <c r="B139" s="913" t="s">
        <v>511</v>
      </c>
      <c r="C139" s="913"/>
      <c r="D139" s="913"/>
      <c r="E139" s="913"/>
      <c r="F139" s="914"/>
      <c r="G139" s="545"/>
      <c r="K139" s="495"/>
    </row>
    <row r="140" spans="1:11" ht="4.5" customHeight="1" hidden="1">
      <c r="A140" s="399"/>
      <c r="B140" s="491"/>
      <c r="C140" s="491"/>
      <c r="D140" s="491"/>
      <c r="E140" s="491"/>
      <c r="F140" s="498"/>
      <c r="G140" s="498"/>
      <c r="K140" s="495"/>
    </row>
    <row r="141" spans="1:7" ht="15" hidden="1">
      <c r="A141" s="399"/>
      <c r="B141" s="618"/>
      <c r="C141" s="621"/>
      <c r="D141" s="622"/>
      <c r="E141" s="623"/>
      <c r="F141" s="624"/>
      <c r="G141" s="392"/>
    </row>
    <row r="142" spans="1:11" ht="27" customHeight="1" hidden="1">
      <c r="A142" s="399">
        <v>45</v>
      </c>
      <c r="B142" s="913" t="s">
        <v>250</v>
      </c>
      <c r="C142" s="913"/>
      <c r="D142" s="913"/>
      <c r="E142" s="913"/>
      <c r="F142" s="914"/>
      <c r="G142" s="625"/>
      <c r="K142" s="495"/>
    </row>
    <row r="143" spans="1:11" ht="4.5" customHeight="1" hidden="1">
      <c r="A143" s="399"/>
      <c r="B143" s="491"/>
      <c r="C143" s="491"/>
      <c r="D143" s="491"/>
      <c r="E143" s="491"/>
      <c r="F143" s="498"/>
      <c r="G143" s="498"/>
      <c r="K143" s="495"/>
    </row>
    <row r="144" spans="1:7" ht="15" hidden="1">
      <c r="A144" s="399"/>
      <c r="B144" s="618"/>
      <c r="C144" s="621"/>
      <c r="D144" s="622"/>
      <c r="E144" s="623"/>
      <c r="F144" s="624"/>
      <c r="G144" s="392"/>
    </row>
    <row r="145" spans="1:11" ht="27" customHeight="1" hidden="1">
      <c r="A145" s="399">
        <v>46</v>
      </c>
      <c r="B145" s="913" t="s">
        <v>250</v>
      </c>
      <c r="C145" s="913"/>
      <c r="D145" s="913"/>
      <c r="E145" s="913"/>
      <c r="F145" s="914"/>
      <c r="G145" s="625"/>
      <c r="K145" s="495"/>
    </row>
    <row r="146" spans="1:11" ht="3.75" customHeight="1" hidden="1">
      <c r="A146" s="399"/>
      <c r="B146" s="491"/>
      <c r="C146" s="491"/>
      <c r="D146" s="491"/>
      <c r="E146" s="491"/>
      <c r="F146" s="498"/>
      <c r="G146" s="894"/>
      <c r="K146" s="495"/>
    </row>
    <row r="147" spans="1:11" s="371" customFormat="1" ht="15" customHeight="1" hidden="1">
      <c r="A147" s="399"/>
      <c r="B147" s="491"/>
      <c r="C147" s="491"/>
      <c r="D147" s="491"/>
      <c r="E147" s="491"/>
      <c r="F147" s="498"/>
      <c r="G147" s="895"/>
      <c r="K147" s="896"/>
    </row>
    <row r="148" spans="1:11" s="371" customFormat="1" ht="27" customHeight="1" hidden="1">
      <c r="A148" s="399">
        <v>47</v>
      </c>
      <c r="B148" s="913" t="s">
        <v>250</v>
      </c>
      <c r="C148" s="913"/>
      <c r="D148" s="913"/>
      <c r="E148" s="913"/>
      <c r="F148" s="914"/>
      <c r="G148" s="625"/>
      <c r="K148" s="896"/>
    </row>
    <row r="149" spans="1:11" s="371" customFormat="1" ht="3.75" customHeight="1" hidden="1">
      <c r="A149" s="399"/>
      <c r="C149" s="491"/>
      <c r="D149" s="491"/>
      <c r="E149" s="491"/>
      <c r="F149" s="498"/>
      <c r="G149" s="498"/>
      <c r="K149" s="896"/>
    </row>
    <row r="150" spans="1:11" s="371" customFormat="1" ht="15" customHeight="1" hidden="1">
      <c r="A150" s="399"/>
      <c r="B150" s="491"/>
      <c r="C150" s="491"/>
      <c r="D150" s="491"/>
      <c r="E150" s="491"/>
      <c r="F150" s="498"/>
      <c r="G150" s="895"/>
      <c r="K150" s="896"/>
    </row>
    <row r="151" spans="1:11" s="371" customFormat="1" ht="27" customHeight="1" hidden="1">
      <c r="A151" s="399">
        <v>48</v>
      </c>
      <c r="B151" s="913" t="s">
        <v>250</v>
      </c>
      <c r="C151" s="913"/>
      <c r="D151" s="913"/>
      <c r="E151" s="913"/>
      <c r="F151" s="914"/>
      <c r="G151" s="625"/>
      <c r="K151" s="896"/>
    </row>
    <row r="152" spans="1:11" s="371" customFormat="1" ht="3" customHeight="1" hidden="1">
      <c r="A152" s="399"/>
      <c r="B152" s="491"/>
      <c r="C152" s="491"/>
      <c r="D152" s="491"/>
      <c r="E152" s="491"/>
      <c r="F152" s="498"/>
      <c r="G152" s="894"/>
      <c r="K152" s="896"/>
    </row>
    <row r="153" spans="1:11" s="371" customFormat="1" ht="15" customHeight="1" hidden="1">
      <c r="A153" s="399"/>
      <c r="B153" s="491"/>
      <c r="C153" s="491"/>
      <c r="D153" s="491"/>
      <c r="E153" s="491"/>
      <c r="F153" s="498"/>
      <c r="G153" s="895"/>
      <c r="K153" s="896"/>
    </row>
    <row r="154" spans="1:11" s="371" customFormat="1" ht="27" customHeight="1" hidden="1">
      <c r="A154" s="399">
        <v>49</v>
      </c>
      <c r="B154" s="913" t="s">
        <v>250</v>
      </c>
      <c r="C154" s="913"/>
      <c r="D154" s="913"/>
      <c r="E154" s="913"/>
      <c r="F154" s="914"/>
      <c r="G154" s="625"/>
      <c r="K154" s="896"/>
    </row>
    <row r="155" spans="1:11" ht="4.5" customHeight="1">
      <c r="A155" s="399"/>
      <c r="B155" s="491"/>
      <c r="C155" s="491"/>
      <c r="D155" s="491"/>
      <c r="E155" s="491"/>
      <c r="F155" s="498"/>
      <c r="G155" s="498"/>
      <c r="K155" s="495"/>
    </row>
    <row r="156" spans="1:7" ht="15">
      <c r="A156" s="399"/>
      <c r="B156" s="618"/>
      <c r="C156" s="621"/>
      <c r="D156" s="622"/>
      <c r="E156" s="623"/>
      <c r="F156" s="624"/>
      <c r="G156" s="895" t="s">
        <v>251</v>
      </c>
    </row>
    <row r="157" spans="1:11" ht="27" customHeight="1">
      <c r="A157" s="399">
        <v>50</v>
      </c>
      <c r="B157" s="913" t="s">
        <v>602</v>
      </c>
      <c r="C157" s="913"/>
      <c r="D157" s="913"/>
      <c r="E157" s="913"/>
      <c r="F157" s="914"/>
      <c r="G157" s="897"/>
      <c r="K157" s="495"/>
    </row>
    <row r="158" spans="1:11" ht="4.5" customHeight="1" hidden="1">
      <c r="A158" s="399"/>
      <c r="B158" s="491"/>
      <c r="C158" s="491"/>
      <c r="D158" s="491"/>
      <c r="E158" s="491"/>
      <c r="F158" s="498"/>
      <c r="G158" s="498"/>
      <c r="K158" s="495"/>
    </row>
    <row r="159" spans="1:11" ht="15" hidden="1">
      <c r="A159" s="399"/>
      <c r="B159" s="491"/>
      <c r="C159" s="491"/>
      <c r="D159" s="491"/>
      <c r="E159" s="491"/>
      <c r="F159" s="498"/>
      <c r="G159" s="895"/>
      <c r="H159" s="371"/>
      <c r="I159" s="371"/>
      <c r="J159" s="371"/>
      <c r="K159" s="896"/>
    </row>
    <row r="160" spans="1:11" ht="27" customHeight="1" hidden="1">
      <c r="A160" s="399">
        <v>51</v>
      </c>
      <c r="B160" s="913" t="s">
        <v>250</v>
      </c>
      <c r="C160" s="913"/>
      <c r="D160" s="913"/>
      <c r="E160" s="913"/>
      <c r="F160" s="914"/>
      <c r="G160" s="625"/>
      <c r="H160" s="371"/>
      <c r="I160" s="371"/>
      <c r="J160" s="371"/>
      <c r="K160" s="896"/>
    </row>
    <row r="161" spans="1:11" ht="4.5" customHeight="1" hidden="1">
      <c r="A161" s="399"/>
      <c r="B161" s="491"/>
      <c r="C161" s="491"/>
      <c r="D161" s="491"/>
      <c r="E161" s="491"/>
      <c r="F161" s="498"/>
      <c r="G161" s="498"/>
      <c r="K161" s="495"/>
    </row>
    <row r="162" spans="1:7" ht="15" hidden="1">
      <c r="A162" s="399"/>
      <c r="B162" s="618"/>
      <c r="C162" s="621"/>
      <c r="D162" s="622"/>
      <c r="E162" s="623"/>
      <c r="F162" s="624"/>
      <c r="G162" s="895"/>
    </row>
    <row r="163" spans="1:11" ht="27" customHeight="1" hidden="1">
      <c r="A163" s="399">
        <v>52</v>
      </c>
      <c r="B163" s="913" t="s">
        <v>250</v>
      </c>
      <c r="C163" s="913"/>
      <c r="D163" s="913"/>
      <c r="E163" s="913"/>
      <c r="F163" s="914"/>
      <c r="G163" s="625"/>
      <c r="K163" s="495"/>
    </row>
    <row r="164" spans="1:11" ht="4.5" customHeight="1" hidden="1">
      <c r="A164" s="399"/>
      <c r="B164" s="491"/>
      <c r="C164" s="491"/>
      <c r="D164" s="491"/>
      <c r="E164" s="491"/>
      <c r="F164" s="498"/>
      <c r="G164" s="498"/>
      <c r="K164" s="495"/>
    </row>
    <row r="165" spans="1:7" ht="15" hidden="1">
      <c r="A165" s="399"/>
      <c r="B165" s="618"/>
      <c r="C165" s="621"/>
      <c r="D165" s="622"/>
      <c r="E165" s="623"/>
      <c r="F165" s="624"/>
      <c r="G165" s="895"/>
    </row>
    <row r="166" spans="1:11" ht="27" customHeight="1" hidden="1">
      <c r="A166" s="399">
        <v>53</v>
      </c>
      <c r="B166" s="913" t="s">
        <v>250</v>
      </c>
      <c r="C166" s="913"/>
      <c r="D166" s="913"/>
      <c r="E166" s="913"/>
      <c r="F166" s="914"/>
      <c r="G166" s="625"/>
      <c r="K166" s="495"/>
    </row>
    <row r="167" spans="1:11" ht="4.5" customHeight="1" hidden="1">
      <c r="A167" s="399"/>
      <c r="B167" s="491"/>
      <c r="C167" s="491"/>
      <c r="D167" s="491"/>
      <c r="E167" s="491"/>
      <c r="F167" s="498"/>
      <c r="G167" s="498"/>
      <c r="K167" s="495"/>
    </row>
    <row r="168" spans="1:7" ht="15" hidden="1">
      <c r="A168" s="399"/>
      <c r="B168" s="618"/>
      <c r="C168" s="621"/>
      <c r="D168" s="622"/>
      <c r="E168" s="623"/>
      <c r="F168" s="624"/>
      <c r="G168" s="895"/>
    </row>
    <row r="169" spans="1:11" ht="27" customHeight="1" hidden="1">
      <c r="A169" s="399">
        <v>54</v>
      </c>
      <c r="B169" s="913" t="s">
        <v>250</v>
      </c>
      <c r="C169" s="913"/>
      <c r="D169" s="913"/>
      <c r="E169" s="913"/>
      <c r="F169" s="914"/>
      <c r="G169" s="625"/>
      <c r="K169" s="495"/>
    </row>
    <row r="170" spans="1:11" ht="3.75" customHeight="1" hidden="1">
      <c r="A170" s="399"/>
      <c r="B170" s="491"/>
      <c r="C170" s="491"/>
      <c r="D170" s="491"/>
      <c r="E170" s="491"/>
      <c r="F170" s="498"/>
      <c r="G170" s="498"/>
      <c r="K170" s="495"/>
    </row>
    <row r="171" spans="1:7" ht="15" hidden="1">
      <c r="A171" s="399"/>
      <c r="B171" s="618"/>
      <c r="C171" s="621"/>
      <c r="D171" s="622"/>
      <c r="E171" s="623"/>
      <c r="F171" s="624"/>
      <c r="G171" s="895" t="s">
        <v>251</v>
      </c>
    </row>
    <row r="172" spans="1:11" ht="27" customHeight="1" hidden="1">
      <c r="A172" s="399">
        <v>55</v>
      </c>
      <c r="B172" s="913" t="s">
        <v>626</v>
      </c>
      <c r="C172" s="913"/>
      <c r="D172" s="913"/>
      <c r="E172" s="913"/>
      <c r="F172" s="914"/>
      <c r="G172" s="897"/>
      <c r="K172" s="495"/>
    </row>
    <row r="173" spans="1:11" ht="4.5" customHeight="1" hidden="1">
      <c r="A173" s="399"/>
      <c r="B173" s="491"/>
      <c r="C173" s="491"/>
      <c r="D173" s="491"/>
      <c r="E173" s="491"/>
      <c r="F173" s="498"/>
      <c r="G173" s="498"/>
      <c r="K173" s="495"/>
    </row>
    <row r="174" spans="1:7" ht="15" hidden="1">
      <c r="A174" s="399"/>
      <c r="B174" s="618"/>
      <c r="C174" s="621"/>
      <c r="D174" s="622"/>
      <c r="E174" s="623"/>
      <c r="F174" s="624"/>
      <c r="G174" s="895" t="s">
        <v>627</v>
      </c>
    </row>
    <row r="175" spans="1:11" ht="27" customHeight="1" hidden="1">
      <c r="A175" s="399">
        <v>56</v>
      </c>
      <c r="B175" s="913" t="s">
        <v>628</v>
      </c>
      <c r="C175" s="913"/>
      <c r="D175" s="913"/>
      <c r="E175" s="913"/>
      <c r="F175" s="914"/>
      <c r="G175" s="897"/>
      <c r="K175" s="495"/>
    </row>
    <row r="176" spans="1:11" ht="4.5" customHeight="1" hidden="1">
      <c r="A176" s="399"/>
      <c r="B176" s="491"/>
      <c r="C176" s="491"/>
      <c r="D176" s="491"/>
      <c r="E176" s="491"/>
      <c r="F176" s="498"/>
      <c r="G176" s="498"/>
      <c r="K176" s="495"/>
    </row>
    <row r="177" spans="1:7" ht="15" hidden="1">
      <c r="A177" s="399"/>
      <c r="B177" s="618"/>
      <c r="C177" s="621"/>
      <c r="D177" s="622"/>
      <c r="E177" s="623"/>
      <c r="F177" s="624"/>
      <c r="G177" s="895"/>
    </row>
    <row r="178" spans="1:11" ht="27" customHeight="1" hidden="1">
      <c r="A178" s="399">
        <v>57</v>
      </c>
      <c r="B178" s="913" t="s">
        <v>250</v>
      </c>
      <c r="C178" s="913"/>
      <c r="D178" s="913"/>
      <c r="E178" s="913"/>
      <c r="F178" s="914"/>
      <c r="G178" s="625"/>
      <c r="K178" s="495"/>
    </row>
    <row r="179" spans="1:11" ht="4.5" customHeight="1" hidden="1">
      <c r="A179" s="399"/>
      <c r="B179" s="491"/>
      <c r="C179" s="491"/>
      <c r="D179" s="491"/>
      <c r="E179" s="491"/>
      <c r="F179" s="498"/>
      <c r="G179" s="498"/>
      <c r="K179" s="495"/>
    </row>
    <row r="180" spans="1:7" ht="15" hidden="1">
      <c r="A180" s="399"/>
      <c r="B180" s="618"/>
      <c r="C180" s="621"/>
      <c r="D180" s="622"/>
      <c r="E180" s="623"/>
      <c r="F180" s="624"/>
      <c r="G180" s="895"/>
    </row>
    <row r="181" spans="1:11" ht="27" customHeight="1" hidden="1">
      <c r="A181" s="399">
        <v>58</v>
      </c>
      <c r="B181" s="913" t="s">
        <v>250</v>
      </c>
      <c r="C181" s="913"/>
      <c r="D181" s="913"/>
      <c r="E181" s="913"/>
      <c r="F181" s="914"/>
      <c r="G181" s="625"/>
      <c r="K181" s="495"/>
    </row>
    <row r="182" spans="1:11" ht="4.5" customHeight="1" hidden="1">
      <c r="A182" s="399"/>
      <c r="B182" s="491"/>
      <c r="C182" s="491"/>
      <c r="D182" s="491"/>
      <c r="E182" s="491"/>
      <c r="F182" s="498"/>
      <c r="G182" s="498"/>
      <c r="K182" s="495"/>
    </row>
    <row r="183" spans="1:7" ht="15" hidden="1">
      <c r="A183" s="399"/>
      <c r="B183" s="618"/>
      <c r="C183" s="621"/>
      <c r="D183" s="622"/>
      <c r="E183" s="623"/>
      <c r="F183" s="624"/>
      <c r="G183" s="895"/>
    </row>
    <row r="184" spans="1:11" ht="27" customHeight="1" hidden="1">
      <c r="A184" s="399">
        <v>59</v>
      </c>
      <c r="B184" s="913" t="s">
        <v>250</v>
      </c>
      <c r="C184" s="913"/>
      <c r="D184" s="913"/>
      <c r="E184" s="913"/>
      <c r="F184" s="914"/>
      <c r="G184" s="625"/>
      <c r="K184" s="495"/>
    </row>
    <row r="185" spans="1:7" ht="3" customHeight="1" hidden="1">
      <c r="A185" s="399"/>
      <c r="B185" s="618"/>
      <c r="C185" s="621"/>
      <c r="D185" s="622"/>
      <c r="E185" s="623"/>
      <c r="F185" s="624"/>
      <c r="G185" s="495"/>
    </row>
    <row r="186" spans="1:7" ht="15" hidden="1">
      <c r="A186" s="399"/>
      <c r="B186" s="618"/>
      <c r="C186" s="621"/>
      <c r="D186" s="622"/>
      <c r="E186" s="623"/>
      <c r="F186" s="624"/>
      <c r="G186" s="895"/>
    </row>
    <row r="187" spans="1:11" ht="27" customHeight="1" hidden="1">
      <c r="A187" s="399">
        <v>60</v>
      </c>
      <c r="B187" s="913" t="s">
        <v>250</v>
      </c>
      <c r="C187" s="913"/>
      <c r="D187" s="913"/>
      <c r="E187" s="913"/>
      <c r="F187" s="914"/>
      <c r="G187" s="625"/>
      <c r="K187" s="495"/>
    </row>
    <row r="188" spans="1:7" ht="3" customHeight="1" hidden="1">
      <c r="A188" s="399"/>
      <c r="B188" s="618"/>
      <c r="C188" s="621"/>
      <c r="D188" s="622"/>
      <c r="E188" s="623"/>
      <c r="F188" s="624"/>
      <c r="G188" s="495"/>
    </row>
    <row r="189" spans="1:7" ht="15" hidden="1">
      <c r="A189" s="399"/>
      <c r="B189" s="618"/>
      <c r="C189" s="621"/>
      <c r="D189" s="622"/>
      <c r="E189" s="623"/>
      <c r="F189" s="624"/>
      <c r="G189" s="895"/>
    </row>
    <row r="190" spans="1:11" ht="27" customHeight="1" hidden="1">
      <c r="A190" s="399">
        <v>61</v>
      </c>
      <c r="B190" s="913" t="s">
        <v>250</v>
      </c>
      <c r="C190" s="913"/>
      <c r="D190" s="913"/>
      <c r="E190" s="913"/>
      <c r="F190" s="914"/>
      <c r="G190" s="625"/>
      <c r="K190" s="495"/>
    </row>
    <row r="191" spans="1:11" ht="4.5" customHeight="1" hidden="1">
      <c r="A191" s="399"/>
      <c r="B191" s="491"/>
      <c r="C191" s="491"/>
      <c r="D191" s="491"/>
      <c r="E191" s="491"/>
      <c r="F191" s="498"/>
      <c r="G191" s="498"/>
      <c r="K191" s="495"/>
    </row>
    <row r="192" spans="1:7" ht="15" hidden="1">
      <c r="A192" s="399"/>
      <c r="B192" s="618"/>
      <c r="C192" s="621"/>
      <c r="D192" s="622"/>
      <c r="E192" s="623"/>
      <c r="F192" s="624"/>
      <c r="G192" s="895"/>
    </row>
    <row r="193" spans="1:11" ht="27" customHeight="1" hidden="1">
      <c r="A193" s="399">
        <v>62</v>
      </c>
      <c r="B193" s="913" t="s">
        <v>250</v>
      </c>
      <c r="C193" s="913"/>
      <c r="D193" s="913"/>
      <c r="E193" s="913"/>
      <c r="F193" s="914"/>
      <c r="G193" s="625"/>
      <c r="K193" s="495"/>
    </row>
    <row r="194" spans="1:11" ht="4.5" customHeight="1" hidden="1">
      <c r="A194" s="399"/>
      <c r="B194" s="491"/>
      <c r="C194" s="491"/>
      <c r="D194" s="491"/>
      <c r="E194" s="491"/>
      <c r="F194" s="498"/>
      <c r="G194" s="498"/>
      <c r="K194" s="495"/>
    </row>
    <row r="195" spans="1:7" ht="15" hidden="1">
      <c r="A195" s="399"/>
      <c r="B195" s="618"/>
      <c r="C195" s="621"/>
      <c r="D195" s="622"/>
      <c r="E195" s="623"/>
      <c r="F195" s="624"/>
      <c r="G195" s="895"/>
    </row>
    <row r="196" spans="1:11" ht="27" customHeight="1" hidden="1">
      <c r="A196" s="399">
        <v>63</v>
      </c>
      <c r="B196" s="913" t="s">
        <v>250</v>
      </c>
      <c r="C196" s="913"/>
      <c r="D196" s="913"/>
      <c r="E196" s="913"/>
      <c r="F196" s="914"/>
      <c r="G196" s="625"/>
      <c r="K196" s="495"/>
    </row>
    <row r="197" spans="1:11" ht="4.5" customHeight="1" hidden="1">
      <c r="A197" s="399"/>
      <c r="B197" s="491"/>
      <c r="C197" s="491"/>
      <c r="D197" s="491"/>
      <c r="E197" s="491"/>
      <c r="F197" s="498"/>
      <c r="G197" s="498"/>
      <c r="K197" s="495"/>
    </row>
    <row r="198" spans="1:7" ht="15" hidden="1">
      <c r="A198" s="399"/>
      <c r="B198" s="618"/>
      <c r="C198" s="621"/>
      <c r="D198" s="622"/>
      <c r="E198" s="623"/>
      <c r="F198" s="624"/>
      <c r="G198" s="895"/>
    </row>
    <row r="199" spans="1:11" ht="27" customHeight="1" hidden="1">
      <c r="A199" s="399">
        <v>64</v>
      </c>
      <c r="B199" s="913" t="s">
        <v>250</v>
      </c>
      <c r="C199" s="913"/>
      <c r="D199" s="913"/>
      <c r="E199" s="913"/>
      <c r="F199" s="914"/>
      <c r="G199" s="625"/>
      <c r="K199" s="495"/>
    </row>
    <row r="200" spans="1:11" ht="3.75" customHeight="1" hidden="1">
      <c r="A200" s="399"/>
      <c r="B200" s="491"/>
      <c r="C200" s="491"/>
      <c r="D200" s="491"/>
      <c r="E200" s="491"/>
      <c r="F200" s="498"/>
      <c r="G200" s="498"/>
      <c r="K200" s="495"/>
    </row>
    <row r="201" spans="1:7" ht="15" hidden="1">
      <c r="A201" s="399"/>
      <c r="B201" s="618"/>
      <c r="C201" s="621"/>
      <c r="D201" s="622"/>
      <c r="E201" s="623"/>
      <c r="F201" s="624"/>
      <c r="G201" s="895"/>
    </row>
    <row r="202" spans="1:11" ht="27" customHeight="1" hidden="1">
      <c r="A202" s="399">
        <v>65</v>
      </c>
      <c r="B202" s="913" t="s">
        <v>250</v>
      </c>
      <c r="C202" s="913"/>
      <c r="D202" s="913"/>
      <c r="E202" s="913"/>
      <c r="F202" s="914"/>
      <c r="G202" s="625"/>
      <c r="K202" s="495"/>
    </row>
    <row r="203" spans="1:11" ht="4.5" customHeight="1" hidden="1">
      <c r="A203" s="399"/>
      <c r="B203" s="491"/>
      <c r="C203" s="491"/>
      <c r="D203" s="491"/>
      <c r="E203" s="491"/>
      <c r="F203" s="498"/>
      <c r="G203" s="498"/>
      <c r="K203" s="495"/>
    </row>
    <row r="204" spans="1:7" ht="15" hidden="1">
      <c r="A204" s="399"/>
      <c r="B204" s="618"/>
      <c r="C204" s="621"/>
      <c r="D204" s="622"/>
      <c r="E204" s="623"/>
      <c r="F204" s="624"/>
      <c r="G204" s="895"/>
    </row>
    <row r="205" spans="1:11" ht="27" customHeight="1" hidden="1">
      <c r="A205" s="399">
        <v>66</v>
      </c>
      <c r="B205" s="913" t="s">
        <v>250</v>
      </c>
      <c r="C205" s="913"/>
      <c r="D205" s="913"/>
      <c r="E205" s="913"/>
      <c r="F205" s="914"/>
      <c r="G205" s="625"/>
      <c r="K205" s="495"/>
    </row>
    <row r="206" spans="1:11" ht="4.5" customHeight="1" hidden="1">
      <c r="A206" s="399"/>
      <c r="B206" s="491"/>
      <c r="C206" s="491"/>
      <c r="D206" s="491"/>
      <c r="E206" s="491"/>
      <c r="F206" s="498"/>
      <c r="G206" s="498"/>
      <c r="K206" s="495"/>
    </row>
    <row r="207" spans="1:7" ht="15" hidden="1">
      <c r="A207" s="399"/>
      <c r="B207" s="618"/>
      <c r="C207" s="621"/>
      <c r="D207" s="622"/>
      <c r="E207" s="623"/>
      <c r="F207" s="624"/>
      <c r="G207" s="895"/>
    </row>
    <row r="208" spans="1:11" ht="27" customHeight="1" hidden="1">
      <c r="A208" s="399">
        <v>67</v>
      </c>
      <c r="B208" s="913" t="s">
        <v>250</v>
      </c>
      <c r="C208" s="913"/>
      <c r="D208" s="913"/>
      <c r="E208" s="913"/>
      <c r="F208" s="914"/>
      <c r="G208" s="625"/>
      <c r="K208" s="495"/>
    </row>
    <row r="209" spans="1:11" s="371" customFormat="1" ht="15" customHeight="1">
      <c r="A209" s="399"/>
      <c r="B209" s="491"/>
      <c r="C209" s="491"/>
      <c r="D209" s="491"/>
      <c r="E209" s="491"/>
      <c r="F209" s="498"/>
      <c r="G209" s="894"/>
      <c r="K209" s="896"/>
    </row>
    <row r="210" spans="1:7" ht="33" customHeight="1">
      <c r="A210" s="399"/>
      <c r="B210" s="933" t="s">
        <v>533</v>
      </c>
      <c r="C210" s="934"/>
      <c r="D210" s="934"/>
      <c r="E210" s="934"/>
      <c r="F210" s="934"/>
      <c r="G210" s="935"/>
    </row>
    <row r="211" spans="1:11" ht="41.25" customHeight="1">
      <c r="A211" s="399"/>
      <c r="B211" s="936"/>
      <c r="C211" s="937"/>
      <c r="D211" s="937"/>
      <c r="E211" s="937"/>
      <c r="F211" s="937"/>
      <c r="G211" s="938"/>
      <c r="K211" s="495">
        <f>IF(LEN(B211)&gt;1500,"IL NUMERO MASSIMO DI CARATTERI CONSENTITO E' 1500","")</f>
      </c>
    </row>
    <row r="212" spans="1:11" ht="12.75" customHeight="1">
      <c r="A212" s="399"/>
      <c r="B212" s="939"/>
      <c r="C212" s="940"/>
      <c r="D212" s="940"/>
      <c r="E212" s="940"/>
      <c r="F212" s="940"/>
      <c r="G212" s="941"/>
      <c r="K212" s="495"/>
    </row>
    <row r="213" spans="1:7" ht="12.75" customHeight="1">
      <c r="A213" s="399"/>
      <c r="B213" s="939"/>
      <c r="C213" s="940"/>
      <c r="D213" s="940"/>
      <c r="E213" s="940"/>
      <c r="F213" s="940"/>
      <c r="G213" s="941"/>
    </row>
    <row r="214" spans="1:7" ht="12.75" customHeight="1">
      <c r="A214" s="399"/>
      <c r="B214" s="939"/>
      <c r="C214" s="940"/>
      <c r="D214" s="940"/>
      <c r="E214" s="940"/>
      <c r="F214" s="940"/>
      <c r="G214" s="941"/>
    </row>
    <row r="215" spans="1:7" ht="12.75" customHeight="1">
      <c r="A215" s="399"/>
      <c r="B215" s="942"/>
      <c r="C215" s="943"/>
      <c r="D215" s="943"/>
      <c r="E215" s="943"/>
      <c r="F215" s="943"/>
      <c r="G215" s="944"/>
    </row>
    <row r="216" spans="2:7" ht="38.25" customHeight="1">
      <c r="B216" s="932" t="s">
        <v>277</v>
      </c>
      <c r="C216" s="932"/>
      <c r="D216" s="932"/>
      <c r="E216" s="932"/>
      <c r="F216" s="932"/>
      <c r="G216" s="932"/>
    </row>
    <row r="217" ht="51" customHeight="1">
      <c r="C217" s="544"/>
    </row>
    <row r="218" spans="1:7" s="535" customFormat="1" ht="38.25" customHeight="1">
      <c r="A218" s="546"/>
      <c r="B218" s="930" t="s">
        <v>340</v>
      </c>
      <c r="C218" s="931"/>
      <c r="D218" s="931"/>
      <c r="E218" s="931"/>
      <c r="F218" s="931"/>
      <c r="G218" s="931"/>
    </row>
    <row r="219" ht="51.75" customHeight="1">
      <c r="C219" s="544"/>
    </row>
    <row r="220" ht="18" customHeight="1">
      <c r="C220" s="544"/>
    </row>
    <row r="221" spans="1:11" ht="33.75" customHeight="1">
      <c r="A221" s="393"/>
      <c r="B221" s="928" t="s">
        <v>386</v>
      </c>
      <c r="C221" s="928"/>
      <c r="D221" s="928"/>
      <c r="E221" s="928"/>
      <c r="F221" s="928"/>
      <c r="G221" s="928"/>
      <c r="H221" s="499"/>
      <c r="I221" s="499"/>
      <c r="J221" s="499"/>
      <c r="K221" s="499"/>
    </row>
    <row r="222" spans="1:7" s="875" customFormat="1" ht="12.75">
      <c r="A222" s="872"/>
      <c r="B222" s="873" t="s">
        <v>12</v>
      </c>
      <c r="C222" s="873">
        <f>IF(('t1'!$K$44+'t1'!$L$44)&gt;0,1,0)</f>
        <v>0</v>
      </c>
      <c r="D222" s="874"/>
      <c r="E222" s="873" t="s">
        <v>13</v>
      </c>
      <c r="F222" s="873">
        <f>IF(COUNTIF('Squadratura 1'!J6:J43,"ERRORE")=0,0,1)</f>
        <v>0</v>
      </c>
      <c r="G222" s="874"/>
    </row>
    <row r="223" spans="1:7" s="875" customFormat="1" ht="12.75">
      <c r="A223" s="872"/>
      <c r="B223" s="873" t="s">
        <v>15</v>
      </c>
      <c r="C223" s="873">
        <f>IF(SUM('t3'!C44:P44)&gt;0,1,0)</f>
        <v>0</v>
      </c>
      <c r="D223" s="874"/>
      <c r="E223" s="873" t="s">
        <v>14</v>
      </c>
      <c r="F223" s="873">
        <f>IF(OR('Squadratura 2'!G45="ERRORE",'Squadratura 2'!L45="ERRORE"),1,0)</f>
        <v>0</v>
      </c>
      <c r="G223" s="874"/>
    </row>
    <row r="224" spans="1:7" s="875" customFormat="1" ht="12.75">
      <c r="A224" s="872"/>
      <c r="B224" s="873" t="s">
        <v>17</v>
      </c>
      <c r="C224" s="873">
        <f>IF(('t4'!$AO$44)&gt;0,1,0)</f>
        <v>0</v>
      </c>
      <c r="D224" s="874"/>
      <c r="E224" s="873" t="s">
        <v>16</v>
      </c>
      <c r="F224" s="873">
        <f>IF(OR('Squadratura 3'!M46="ERRORE",'Squadratura 3'!N46="ERRORE",'Squadratura 3'!Y46="ERRORE",'Squadratura 3'!Z46="ERRORE"),1,0)</f>
        <v>0</v>
      </c>
      <c r="G224" s="874"/>
    </row>
    <row r="225" spans="1:7" s="875" customFormat="1" ht="12.75">
      <c r="A225" s="872"/>
      <c r="B225" s="873" t="s">
        <v>19</v>
      </c>
      <c r="C225" s="873">
        <f>IF(('t5'!$U$45+'t5'!$V$45)&gt;0,1,0)</f>
        <v>0</v>
      </c>
      <c r="D225" s="874"/>
      <c r="E225" s="873" t="s">
        <v>18</v>
      </c>
      <c r="F225" s="873">
        <f>IF(COUNTIF('Squadratura 4'!I6:I43,"ERRORE")=0,0,1)</f>
        <v>0</v>
      </c>
      <c r="G225" s="874"/>
    </row>
    <row r="226" spans="1:11" s="875" customFormat="1" ht="12.75">
      <c r="A226" s="872"/>
      <c r="B226" s="873" t="s">
        <v>20</v>
      </c>
      <c r="C226" s="873">
        <f>IF(('t6'!$U$45+'t6'!$V$45)&gt;0,1,0)</f>
        <v>0</v>
      </c>
      <c r="D226" s="874"/>
      <c r="E226" s="873" t="s">
        <v>22</v>
      </c>
      <c r="F226" s="873">
        <f>IF(COUNTIF('Incongruenze 1 e 11'!D5:D7,"OK")=3,0,1)</f>
        <v>0</v>
      </c>
      <c r="G226" s="874"/>
      <c r="K226" s="876"/>
    </row>
    <row r="227" spans="1:11" s="875" customFormat="1" ht="12.75">
      <c r="A227" s="872"/>
      <c r="B227" s="873" t="s">
        <v>21</v>
      </c>
      <c r="C227" s="873">
        <f>IF(('t7'!$W$44+'t7'!$X$44)&gt;0,1,0)</f>
        <v>0</v>
      </c>
      <c r="D227" s="874"/>
      <c r="E227" s="873" t="s">
        <v>24</v>
      </c>
      <c r="F227" s="873">
        <f>IF(COUNTIF('Incongruenza 2'!I6:I43,"ERRORE")=0,0,1)</f>
        <v>0</v>
      </c>
      <c r="G227" s="873"/>
      <c r="K227" s="876"/>
    </row>
    <row r="228" spans="1:11" s="875" customFormat="1" ht="12.75">
      <c r="A228" s="872"/>
      <c r="B228" s="873" t="s">
        <v>23</v>
      </c>
      <c r="C228" s="873">
        <f>IF(('t8'!$AA$44+'t8'!$AB$44)&gt;0,1,0)</f>
        <v>0</v>
      </c>
      <c r="D228" s="874"/>
      <c r="E228" s="873" t="s">
        <v>26</v>
      </c>
      <c r="F228" s="873">
        <f>IF(OR(AND('Incongruenza 4 e controlli t14'!F21=" ",'Incongruenza 4 e controlli t14'!F23=" "),AND('Incongruenza 4 e controlli t14'!F21="OK",'Incongruenza 4 e controlli t14'!F23="OK"),AND('Incongruenza 4 e controlli t14'!F23="E' stata dichiarata IRAP Commerciale")),0,1)</f>
        <v>0</v>
      </c>
      <c r="G228" s="874"/>
      <c r="K228" s="876"/>
    </row>
    <row r="229" spans="1:11" s="875" customFormat="1" ht="12.75">
      <c r="A229" s="872"/>
      <c r="B229" s="873" t="s">
        <v>25</v>
      </c>
      <c r="C229" s="873">
        <f>IF(('t9'!$O$44+'t9'!$P$44)&gt;0,1,0)</f>
        <v>0</v>
      </c>
      <c r="D229" s="874"/>
      <c r="E229" s="873" t="s">
        <v>28</v>
      </c>
      <c r="F229" s="873">
        <f>IF(COUNTIF('Incongruenza 5'!G6:G43,"ERRORE")=0,0,1)</f>
        <v>0</v>
      </c>
      <c r="G229" s="874"/>
      <c r="K229" s="876"/>
    </row>
    <row r="230" spans="1:11" s="875" customFormat="1" ht="12.75">
      <c r="A230" s="872"/>
      <c r="B230" s="873" t="s">
        <v>27</v>
      </c>
      <c r="C230" s="873">
        <f>IF(('t10'!$AU$44+'t10'!$AV$44)&gt;0,1,0)</f>
        <v>0</v>
      </c>
      <c r="D230" s="874"/>
      <c r="E230" s="873" t="s">
        <v>30</v>
      </c>
      <c r="F230" s="873">
        <f>IF(COUNTIF('Incongruenza 6'!E6:E43,"ERRORE")=0,0,1)</f>
        <v>0</v>
      </c>
      <c r="G230" s="874"/>
      <c r="K230" s="876"/>
    </row>
    <row r="231" spans="1:11" s="875" customFormat="1" ht="12.75">
      <c r="A231" s="872"/>
      <c r="B231" s="873" t="s">
        <v>29</v>
      </c>
      <c r="C231" s="873">
        <f>IF(('t11'!$W$46+'t11'!$X$46)&gt;0,1,0)</f>
        <v>0</v>
      </c>
      <c r="D231" s="874"/>
      <c r="E231" s="873" t="s">
        <v>32</v>
      </c>
      <c r="F231" s="873">
        <f>IF(COUNTIF('Incongruenza 7'!I6:I43,"ERRORE")=0,0,1)</f>
        <v>0</v>
      </c>
      <c r="G231" s="874"/>
      <c r="K231" s="876"/>
    </row>
    <row r="232" spans="1:11" s="875" customFormat="1" ht="12.75">
      <c r="A232" s="872"/>
      <c r="B232" s="873" t="s">
        <v>31</v>
      </c>
      <c r="C232" s="873">
        <f>IF(('t12'!$K$44+'t12'!$C$44)&gt;0,1,0)</f>
        <v>0</v>
      </c>
      <c r="D232" s="874"/>
      <c r="E232" s="873" t="s">
        <v>360</v>
      </c>
      <c r="F232" s="873">
        <f>IF(COUNTIF('Incongruenza 8'!J6:J43,"ERRORE")=0,0,1)</f>
        <v>0</v>
      </c>
      <c r="G232" s="874"/>
      <c r="K232" s="876"/>
    </row>
    <row r="233" spans="1:11" s="875" customFormat="1" ht="12.75">
      <c r="A233" s="872"/>
      <c r="B233" s="873" t="s">
        <v>33</v>
      </c>
      <c r="C233" s="873">
        <f>IF(('t13'!$AA$44)&gt;0,1,0)</f>
        <v>0</v>
      </c>
      <c r="D233" s="874"/>
      <c r="E233" s="873" t="s">
        <v>579</v>
      </c>
      <c r="F233" s="873">
        <f>IF(COUNTIF('Incongruenze 1 e 11'!D13:D20,"OK")=6,0,1)</f>
        <v>0</v>
      </c>
      <c r="G233" s="874"/>
      <c r="K233" s="876"/>
    </row>
    <row r="234" spans="1:7" s="875" customFormat="1" ht="12.75">
      <c r="A234" s="872"/>
      <c r="B234" s="873" t="s">
        <v>34</v>
      </c>
      <c r="C234" s="873">
        <f>IF(('Incongruenza 4 e controlli t14'!$C$31)&gt;0,1,0)</f>
        <v>0</v>
      </c>
      <c r="D234" s="874"/>
      <c r="E234" s="873" t="s">
        <v>580</v>
      </c>
      <c r="F234" s="873">
        <f>IF(COUNTIF('Incongruenze 12'!D13:D14,"OK")=2,0,1)</f>
        <v>0</v>
      </c>
      <c r="G234" s="874"/>
    </row>
    <row r="235" spans="1:7" s="875" customFormat="1" ht="12.75">
      <c r="A235" s="872"/>
      <c r="B235" s="873" t="s">
        <v>552</v>
      </c>
      <c r="C235" s="873">
        <f>IF((TAUS!$N$42+TAUS!$O$42)&gt;0,1,0)</f>
        <v>0</v>
      </c>
      <c r="D235" s="874"/>
      <c r="E235" s="873" t="s">
        <v>581</v>
      </c>
      <c r="F235" s="873">
        <f>IF(COUNTIF('Incongruenza 14'!G6:G43,"ERRORE")=0,0,1)</f>
        <v>0</v>
      </c>
      <c r="G235" s="874"/>
    </row>
    <row r="236" spans="1:7" s="875" customFormat="1" ht="12.75">
      <c r="A236" s="872"/>
      <c r="B236" s="873" t="s">
        <v>506</v>
      </c>
      <c r="C236" s="873">
        <f>IF(('Tabella Riconciliazione'!$F$32)&gt;0,1,0)</f>
        <v>0</v>
      </c>
      <c r="D236" s="874"/>
      <c r="E236" s="874" t="s">
        <v>621</v>
      </c>
      <c r="F236" s="874">
        <f>IF(('t12'!$AK$5)&gt;0,1,0)</f>
        <v>0</v>
      </c>
      <c r="G236" s="874"/>
    </row>
    <row r="237" spans="1:7" s="875" customFormat="1" ht="12.75">
      <c r="A237" s="872"/>
      <c r="B237" s="874"/>
      <c r="C237" s="874"/>
      <c r="D237" s="874"/>
      <c r="E237" s="874"/>
      <c r="F237" s="874"/>
      <c r="G237" s="874"/>
    </row>
    <row r="238" spans="1:7" s="875" customFormat="1" ht="12.75">
      <c r="A238" s="872"/>
      <c r="B238" s="874"/>
      <c r="C238" s="874"/>
      <c r="D238" s="874"/>
      <c r="E238" s="874"/>
      <c r="F238" s="874"/>
      <c r="G238" s="874"/>
    </row>
    <row r="239" spans="1:7" s="875" customFormat="1" ht="12.75">
      <c r="A239" s="872"/>
      <c r="B239" s="874"/>
      <c r="C239" s="874"/>
      <c r="D239" s="874"/>
      <c r="E239" s="874"/>
      <c r="F239" s="874"/>
      <c r="G239" s="874"/>
    </row>
    <row r="240" spans="1:7" s="875" customFormat="1" ht="12.75">
      <c r="A240" s="872"/>
      <c r="B240" s="874"/>
      <c r="C240" s="874"/>
      <c r="D240" s="874"/>
      <c r="E240" s="874"/>
      <c r="F240" s="874"/>
      <c r="G240" s="874"/>
    </row>
    <row r="241" spans="1:7" s="875" customFormat="1" ht="12.75">
      <c r="A241" s="872"/>
      <c r="B241" s="874"/>
      <c r="C241" s="874"/>
      <c r="D241" s="874"/>
      <c r="E241" s="874"/>
      <c r="F241" s="874"/>
      <c r="G241" s="874"/>
    </row>
    <row r="242" spans="1:7" s="875" customFormat="1" ht="12.75">
      <c r="A242" s="872"/>
      <c r="B242" s="874"/>
      <c r="C242" s="874"/>
      <c r="D242" s="874"/>
      <c r="E242" s="874"/>
      <c r="F242" s="874"/>
      <c r="G242" s="874"/>
    </row>
    <row r="243" spans="1:7" s="875" customFormat="1" ht="12.75">
      <c r="A243" s="872"/>
      <c r="B243" s="874"/>
      <c r="C243" s="874"/>
      <c r="D243" s="874"/>
      <c r="E243" s="874"/>
      <c r="F243" s="874"/>
      <c r="G243" s="874"/>
    </row>
    <row r="244" spans="1:7" s="875" customFormat="1" ht="12.75">
      <c r="A244" s="872"/>
      <c r="B244" s="874"/>
      <c r="C244" s="874"/>
      <c r="D244" s="874"/>
      <c r="E244" s="874"/>
      <c r="F244" s="874"/>
      <c r="G244" s="874"/>
    </row>
    <row r="245" spans="1:7" s="875" customFormat="1" ht="12.75">
      <c r="A245" s="872"/>
      <c r="B245" s="874"/>
      <c r="C245" s="874"/>
      <c r="D245" s="874"/>
      <c r="E245" s="874"/>
      <c r="F245" s="874"/>
      <c r="G245" s="874"/>
    </row>
    <row r="246" spans="1:7" s="875" customFormat="1" ht="12.75">
      <c r="A246" s="872"/>
      <c r="B246" s="874"/>
      <c r="C246" s="874"/>
      <c r="D246" s="874"/>
      <c r="E246" s="874"/>
      <c r="F246" s="874"/>
      <c r="G246" s="874"/>
    </row>
    <row r="247" spans="1:7" s="875" customFormat="1" ht="12.75">
      <c r="A247" s="872"/>
      <c r="B247" s="874"/>
      <c r="C247" s="874"/>
      <c r="D247" s="874"/>
      <c r="E247" s="874"/>
      <c r="F247" s="874"/>
      <c r="G247" s="874"/>
    </row>
    <row r="248" spans="1:7" s="875" customFormat="1" ht="12.75">
      <c r="A248" s="872"/>
      <c r="B248" s="874"/>
      <c r="C248" s="874"/>
      <c r="D248" s="874"/>
      <c r="E248" s="874"/>
      <c r="F248" s="874"/>
      <c r="G248" s="874"/>
    </row>
    <row r="249" spans="1:7" s="875" customFormat="1" ht="12.75">
      <c r="A249" s="872"/>
      <c r="B249" s="874"/>
      <c r="C249" s="874"/>
      <c r="D249" s="874"/>
      <c r="E249" s="874"/>
      <c r="F249" s="874"/>
      <c r="G249" s="874"/>
    </row>
    <row r="250" spans="1:7" s="875" customFormat="1" ht="12.75">
      <c r="A250" s="872"/>
      <c r="B250" s="874"/>
      <c r="C250" s="874"/>
      <c r="D250" s="874"/>
      <c r="E250" s="874"/>
      <c r="F250" s="874"/>
      <c r="G250" s="874"/>
    </row>
    <row r="251" spans="1:7" s="875" customFormat="1" ht="12.75">
      <c r="A251" s="872"/>
      <c r="B251" s="874"/>
      <c r="C251" s="874"/>
      <c r="D251" s="874"/>
      <c r="E251" s="874"/>
      <c r="F251" s="874"/>
      <c r="G251" s="874"/>
    </row>
    <row r="252" spans="1:7" s="875" customFormat="1" ht="12.75">
      <c r="A252" s="872"/>
      <c r="B252" s="874"/>
      <c r="C252" s="874"/>
      <c r="D252" s="874"/>
      <c r="E252" s="874"/>
      <c r="F252" s="874"/>
      <c r="G252" s="874"/>
    </row>
    <row r="253" spans="1:7" s="875" customFormat="1" ht="12.75">
      <c r="A253" s="872"/>
      <c r="B253" s="874"/>
      <c r="C253" s="874"/>
      <c r="D253" s="874"/>
      <c r="E253" s="874"/>
      <c r="F253" s="874"/>
      <c r="G253" s="874"/>
    </row>
    <row r="254" spans="1:7" s="875" customFormat="1" ht="12.75">
      <c r="A254" s="872"/>
      <c r="B254" s="874"/>
      <c r="C254" s="874"/>
      <c r="D254" s="874"/>
      <c r="E254" s="874"/>
      <c r="F254" s="874"/>
      <c r="G254" s="874"/>
    </row>
    <row r="255" spans="1:7" s="875" customFormat="1" ht="12.75">
      <c r="A255" s="872"/>
      <c r="B255" s="874"/>
      <c r="C255" s="874"/>
      <c r="D255" s="874"/>
      <c r="E255" s="874"/>
      <c r="F255" s="874"/>
      <c r="G255" s="874"/>
    </row>
    <row r="256" spans="1:7" s="875" customFormat="1" ht="12.75">
      <c r="A256" s="872"/>
      <c r="B256" s="874"/>
      <c r="C256" s="874"/>
      <c r="D256" s="874"/>
      <c r="E256" s="874"/>
      <c r="F256" s="874"/>
      <c r="G256" s="874"/>
    </row>
    <row r="257" spans="1:7" s="875" customFormat="1" ht="12.75">
      <c r="A257" s="872"/>
      <c r="B257" s="874"/>
      <c r="C257" s="874"/>
      <c r="D257" s="874"/>
      <c r="E257" s="874"/>
      <c r="F257" s="874"/>
      <c r="G257" s="874"/>
    </row>
    <row r="258" spans="1:7" s="875" customFormat="1" ht="12.75">
      <c r="A258" s="872"/>
      <c r="B258" s="874"/>
      <c r="C258" s="874"/>
      <c r="D258" s="874"/>
      <c r="E258" s="874"/>
      <c r="F258" s="874"/>
      <c r="G258" s="874"/>
    </row>
    <row r="259" spans="1:7" s="875" customFormat="1" ht="12.75">
      <c r="A259" s="872"/>
      <c r="B259" s="874"/>
      <c r="C259" s="874"/>
      <c r="D259" s="874"/>
      <c r="E259" s="874"/>
      <c r="F259" s="874"/>
      <c r="G259" s="874"/>
    </row>
    <row r="260" spans="1:7" s="875" customFormat="1" ht="12.75">
      <c r="A260" s="872"/>
      <c r="B260" s="874"/>
      <c r="C260" s="874"/>
      <c r="D260" s="874"/>
      <c r="E260" s="874"/>
      <c r="F260" s="874"/>
      <c r="G260" s="874"/>
    </row>
    <row r="261" spans="1:7" s="875" customFormat="1" ht="12.75">
      <c r="A261" s="872"/>
      <c r="B261" s="874"/>
      <c r="C261" s="874"/>
      <c r="D261" s="874"/>
      <c r="E261" s="395"/>
      <c r="F261" s="395"/>
      <c r="G261" s="874"/>
    </row>
    <row r="262" spans="1:7" s="875" customFormat="1" ht="12.75">
      <c r="A262" s="872"/>
      <c r="B262" s="874"/>
      <c r="C262" s="874"/>
      <c r="D262" s="874"/>
      <c r="E262" s="395"/>
      <c r="F262" s="395"/>
      <c r="G262" s="874"/>
    </row>
    <row r="263" spans="1:7" s="875" customFormat="1" ht="12.75">
      <c r="A263" s="872"/>
      <c r="B263" s="874"/>
      <c r="C263" s="874"/>
      <c r="D263" s="874"/>
      <c r="E263" s="395"/>
      <c r="F263" s="395"/>
      <c r="G263" s="874"/>
    </row>
    <row r="264" spans="1:7" s="501" customFormat="1" ht="12.75">
      <c r="A264" s="500"/>
      <c r="B264" s="395"/>
      <c r="C264" s="395"/>
      <c r="D264" s="395"/>
      <c r="E264" s="395"/>
      <c r="F264" s="395"/>
      <c r="G264" s="395"/>
    </row>
    <row r="265" spans="1:7" s="501" customFormat="1" ht="12.75">
      <c r="A265" s="500"/>
      <c r="B265" s="395"/>
      <c r="C265" s="395"/>
      <c r="D265" s="395"/>
      <c r="E265" s="395"/>
      <c r="F265" s="395"/>
      <c r="G265" s="395"/>
    </row>
    <row r="266" spans="1:7" s="501" customFormat="1" ht="12.75">
      <c r="A266" s="500"/>
      <c r="B266" s="395"/>
      <c r="C266" s="395"/>
      <c r="D266" s="395"/>
      <c r="E266" s="395"/>
      <c r="F266" s="395"/>
      <c r="G266" s="395"/>
    </row>
    <row r="267" spans="1:7" s="501" customFormat="1" ht="12.75">
      <c r="A267" s="500"/>
      <c r="B267" s="395"/>
      <c r="C267" s="395"/>
      <c r="D267" s="395"/>
      <c r="E267" s="395"/>
      <c r="F267" s="395"/>
      <c r="G267" s="395"/>
    </row>
    <row r="268" spans="1:7" s="501" customFormat="1" ht="12.75">
      <c r="A268" s="500"/>
      <c r="B268" s="395"/>
      <c r="C268" s="395"/>
      <c r="D268" s="395"/>
      <c r="E268" s="395"/>
      <c r="F268" s="395"/>
      <c r="G268" s="395"/>
    </row>
    <row r="269" spans="1:7" s="501" customFormat="1" ht="12.75">
      <c r="A269" s="500"/>
      <c r="B269" s="395"/>
      <c r="C269" s="395"/>
      <c r="D269" s="395"/>
      <c r="E269" s="395"/>
      <c r="F269" s="395"/>
      <c r="G269" s="395"/>
    </row>
    <row r="270" spans="1:7" s="501" customFormat="1" ht="12.75">
      <c r="A270" s="500"/>
      <c r="B270" s="395"/>
      <c r="C270" s="395"/>
      <c r="D270" s="395"/>
      <c r="E270" s="395"/>
      <c r="F270" s="395"/>
      <c r="G270" s="395"/>
    </row>
    <row r="271" spans="1:7" s="501" customFormat="1" ht="12.75">
      <c r="A271" s="500"/>
      <c r="B271" s="395"/>
      <c r="C271" s="395"/>
      <c r="D271" s="395"/>
      <c r="E271" s="395"/>
      <c r="F271" s="395"/>
      <c r="G271" s="395"/>
    </row>
    <row r="272" spans="1:7" s="501" customFormat="1" ht="12.75">
      <c r="A272" s="500"/>
      <c r="B272" s="395"/>
      <c r="C272" s="395"/>
      <c r="D272" s="395"/>
      <c r="E272" s="395"/>
      <c r="F272" s="395"/>
      <c r="G272" s="395"/>
    </row>
    <row r="273" spans="1:7" s="501" customFormat="1" ht="12.75">
      <c r="A273" s="500"/>
      <c r="B273" s="395"/>
      <c r="C273" s="395"/>
      <c r="D273" s="395"/>
      <c r="E273" s="395"/>
      <c r="F273" s="395"/>
      <c r="G273" s="395"/>
    </row>
    <row r="274" spans="1:7" s="501" customFormat="1" ht="12.75">
      <c r="A274" s="500"/>
      <c r="B274" s="395"/>
      <c r="C274" s="395"/>
      <c r="D274" s="395"/>
      <c r="E274" s="395"/>
      <c r="F274" s="395"/>
      <c r="G274" s="395"/>
    </row>
    <row r="275" spans="1:7" s="501" customFormat="1" ht="12.75">
      <c r="A275" s="500"/>
      <c r="B275" s="395"/>
      <c r="C275" s="395"/>
      <c r="D275" s="395"/>
      <c r="E275" s="395"/>
      <c r="F275" s="395"/>
      <c r="G275" s="395"/>
    </row>
    <row r="276" spans="1:7" s="501" customFormat="1" ht="12.75">
      <c r="A276" s="500"/>
      <c r="B276" s="395"/>
      <c r="C276" s="395"/>
      <c r="D276" s="395"/>
      <c r="E276" s="395"/>
      <c r="F276" s="395"/>
      <c r="G276" s="395"/>
    </row>
    <row r="277" spans="1:7" s="501" customFormat="1" ht="12.75">
      <c r="A277" s="500"/>
      <c r="B277" s="395"/>
      <c r="C277" s="395"/>
      <c r="D277" s="395"/>
      <c r="E277" s="395"/>
      <c r="F277" s="395"/>
      <c r="G277" s="395"/>
    </row>
    <row r="278" spans="1:7" s="501" customFormat="1" ht="12.75">
      <c r="A278" s="500"/>
      <c r="B278" s="395"/>
      <c r="C278" s="395"/>
      <c r="D278" s="395"/>
      <c r="E278" s="395"/>
      <c r="F278" s="395"/>
      <c r="G278" s="395"/>
    </row>
    <row r="279" spans="1:7" s="501" customFormat="1" ht="12.75">
      <c r="A279" s="500"/>
      <c r="B279" s="395"/>
      <c r="C279" s="395"/>
      <c r="D279" s="395"/>
      <c r="E279" s="395"/>
      <c r="F279" s="395"/>
      <c r="G279" s="395"/>
    </row>
    <row r="280" spans="1:7" s="501" customFormat="1" ht="12.75">
      <c r="A280" s="500"/>
      <c r="B280" s="395"/>
      <c r="C280" s="395"/>
      <c r="D280" s="395"/>
      <c r="E280" s="395"/>
      <c r="F280" s="395"/>
      <c r="G280" s="395"/>
    </row>
    <row r="281" spans="1:7" s="501" customFormat="1" ht="12.75">
      <c r="A281" s="500"/>
      <c r="B281" s="395"/>
      <c r="C281" s="395"/>
      <c r="D281" s="395"/>
      <c r="E281" s="395"/>
      <c r="F281" s="395"/>
      <c r="G281" s="395"/>
    </row>
    <row r="282" spans="1:7" s="501" customFormat="1" ht="12.75">
      <c r="A282" s="500"/>
      <c r="B282" s="395"/>
      <c r="C282" s="395"/>
      <c r="D282" s="395"/>
      <c r="E282" s="395"/>
      <c r="F282" s="395"/>
      <c r="G282" s="395"/>
    </row>
    <row r="283" spans="1:7" s="501" customFormat="1" ht="12.75">
      <c r="A283" s="500"/>
      <c r="B283" s="395"/>
      <c r="C283" s="395"/>
      <c r="D283" s="395"/>
      <c r="E283" s="395"/>
      <c r="F283" s="395"/>
      <c r="G283" s="395"/>
    </row>
    <row r="284" spans="1:7" s="501" customFormat="1" ht="12.75">
      <c r="A284" s="500"/>
      <c r="B284" s="395"/>
      <c r="C284" s="395"/>
      <c r="D284" s="395"/>
      <c r="E284" s="395"/>
      <c r="F284" s="395"/>
      <c r="G284" s="395"/>
    </row>
    <row r="285" spans="1:7" s="501" customFormat="1" ht="12.75">
      <c r="A285" s="500"/>
      <c r="B285" s="395"/>
      <c r="C285" s="395"/>
      <c r="D285" s="395"/>
      <c r="E285" s="395"/>
      <c r="F285" s="395"/>
      <c r="G285" s="395"/>
    </row>
    <row r="286" spans="1:7" s="501" customFormat="1" ht="12.75">
      <c r="A286" s="500"/>
      <c r="B286" s="395"/>
      <c r="C286" s="395"/>
      <c r="D286" s="395"/>
      <c r="E286" s="395"/>
      <c r="F286" s="395"/>
      <c r="G286" s="395"/>
    </row>
    <row r="287" spans="1:7" s="501" customFormat="1" ht="12.75">
      <c r="A287" s="500"/>
      <c r="B287" s="395"/>
      <c r="C287" s="395"/>
      <c r="D287" s="395"/>
      <c r="E287" s="395"/>
      <c r="F287" s="395"/>
      <c r="G287" s="395"/>
    </row>
    <row r="288" spans="1:7" s="501" customFormat="1" ht="12.75">
      <c r="A288" s="500"/>
      <c r="B288" s="395"/>
      <c r="C288" s="395"/>
      <c r="D288" s="395"/>
      <c r="E288" s="395"/>
      <c r="F288" s="395"/>
      <c r="G288" s="395"/>
    </row>
    <row r="289" spans="1:7" s="501" customFormat="1" ht="12.75">
      <c r="A289" s="500"/>
      <c r="B289" s="395"/>
      <c r="C289" s="395"/>
      <c r="D289" s="395"/>
      <c r="E289" s="395"/>
      <c r="F289" s="395"/>
      <c r="G289" s="395"/>
    </row>
    <row r="290" spans="1:7" s="501" customFormat="1" ht="12.75">
      <c r="A290" s="500"/>
      <c r="B290" s="395"/>
      <c r="C290" s="395"/>
      <c r="D290" s="395"/>
      <c r="E290" s="395"/>
      <c r="F290" s="395"/>
      <c r="G290" s="395"/>
    </row>
    <row r="291" spans="1:7" s="501" customFormat="1" ht="12.75">
      <c r="A291" s="500"/>
      <c r="B291" s="395"/>
      <c r="C291" s="395"/>
      <c r="D291" s="395"/>
      <c r="E291" s="395"/>
      <c r="F291" s="395"/>
      <c r="G291" s="395"/>
    </row>
    <row r="292" spans="1:7" s="501" customFormat="1" ht="12.75">
      <c r="A292" s="500"/>
      <c r="B292" s="395"/>
      <c r="C292" s="395"/>
      <c r="D292" s="395"/>
      <c r="E292" s="395"/>
      <c r="F292" s="395"/>
      <c r="G292" s="395"/>
    </row>
    <row r="293" spans="1:7" s="501" customFormat="1" ht="12.75">
      <c r="A293" s="500"/>
      <c r="B293" s="395"/>
      <c r="C293" s="395"/>
      <c r="D293" s="395"/>
      <c r="E293" s="395"/>
      <c r="F293" s="395"/>
      <c r="G293" s="395"/>
    </row>
    <row r="294" spans="1:7" s="501" customFormat="1" ht="12.75">
      <c r="A294" s="500"/>
      <c r="B294" s="395"/>
      <c r="C294" s="395"/>
      <c r="D294" s="395"/>
      <c r="E294" s="395"/>
      <c r="F294" s="395"/>
      <c r="G294" s="395"/>
    </row>
    <row r="295" spans="1:7" s="501" customFormat="1" ht="12.75">
      <c r="A295" s="500"/>
      <c r="B295" s="395"/>
      <c r="C295" s="395"/>
      <c r="D295" s="395"/>
      <c r="E295" s="395"/>
      <c r="F295" s="395"/>
      <c r="G295" s="395"/>
    </row>
    <row r="296" spans="1:7" s="501" customFormat="1" ht="12.75">
      <c r="A296" s="500"/>
      <c r="B296" s="395"/>
      <c r="C296" s="395"/>
      <c r="D296" s="395"/>
      <c r="E296" s="395"/>
      <c r="F296" s="395"/>
      <c r="G296" s="395"/>
    </row>
    <row r="297" spans="1:7" s="501" customFormat="1" ht="12.75">
      <c r="A297" s="500"/>
      <c r="B297" s="395"/>
      <c r="C297" s="395"/>
      <c r="D297" s="395"/>
      <c r="E297" s="395"/>
      <c r="F297" s="395"/>
      <c r="G297" s="395"/>
    </row>
    <row r="298" spans="1:7" s="501" customFormat="1" ht="12.75">
      <c r="A298" s="500"/>
      <c r="B298" s="395"/>
      <c r="C298" s="395"/>
      <c r="D298" s="395"/>
      <c r="E298" s="395"/>
      <c r="F298" s="395"/>
      <c r="G298" s="395"/>
    </row>
    <row r="299" spans="1:7" s="501" customFormat="1" ht="12.75">
      <c r="A299" s="500"/>
      <c r="B299" s="395"/>
      <c r="C299" s="395"/>
      <c r="D299" s="395"/>
      <c r="E299" s="395"/>
      <c r="F299" s="395"/>
      <c r="G299" s="395"/>
    </row>
    <row r="300" spans="1:7" s="501" customFormat="1" ht="12.75">
      <c r="A300" s="500"/>
      <c r="B300" s="395"/>
      <c r="C300" s="395"/>
      <c r="D300" s="395"/>
      <c r="E300" s="395"/>
      <c r="F300" s="395"/>
      <c r="G300" s="395"/>
    </row>
    <row r="301" spans="1:7" s="501" customFormat="1" ht="12.75">
      <c r="A301" s="500"/>
      <c r="B301" s="395"/>
      <c r="C301" s="395"/>
      <c r="D301" s="395"/>
      <c r="E301" s="395"/>
      <c r="F301" s="395"/>
      <c r="G301" s="395"/>
    </row>
    <row r="302" spans="1:7" s="501" customFormat="1" ht="12.75">
      <c r="A302" s="500"/>
      <c r="B302" s="395"/>
      <c r="C302" s="395"/>
      <c r="D302" s="395"/>
      <c r="E302" s="395"/>
      <c r="F302" s="395"/>
      <c r="G302" s="395"/>
    </row>
    <row r="303" spans="1:7" s="501" customFormat="1" ht="12.75">
      <c r="A303" s="500"/>
      <c r="B303" s="395"/>
      <c r="C303" s="395"/>
      <c r="D303" s="395"/>
      <c r="E303" s="395"/>
      <c r="F303" s="395"/>
      <c r="G303" s="395"/>
    </row>
    <row r="304" spans="1:7" s="501" customFormat="1" ht="12.75">
      <c r="A304" s="500"/>
      <c r="B304" s="395"/>
      <c r="C304" s="395"/>
      <c r="D304" s="395"/>
      <c r="E304" s="395"/>
      <c r="F304" s="395"/>
      <c r="G304" s="395"/>
    </row>
    <row r="305" spans="1:7" s="501" customFormat="1" ht="12.75">
      <c r="A305" s="500"/>
      <c r="B305" s="395"/>
      <c r="C305" s="395"/>
      <c r="D305" s="395"/>
      <c r="E305" s="395"/>
      <c r="F305" s="395"/>
      <c r="G305" s="395"/>
    </row>
    <row r="306" spans="1:7" s="501" customFormat="1" ht="12.75">
      <c r="A306" s="500"/>
      <c r="B306" s="395"/>
      <c r="C306" s="395"/>
      <c r="D306" s="395"/>
      <c r="E306" s="395"/>
      <c r="F306" s="395"/>
      <c r="G306" s="395"/>
    </row>
    <row r="307" spans="1:7" s="501" customFormat="1" ht="12.75">
      <c r="A307" s="500"/>
      <c r="B307" s="395"/>
      <c r="C307" s="395"/>
      <c r="D307" s="395"/>
      <c r="E307" s="395"/>
      <c r="F307" s="395"/>
      <c r="G307" s="395"/>
    </row>
    <row r="308" spans="1:7" s="501" customFormat="1" ht="12.75">
      <c r="A308" s="500"/>
      <c r="B308" s="395"/>
      <c r="C308" s="395"/>
      <c r="D308" s="395"/>
      <c r="E308" s="395"/>
      <c r="F308" s="395"/>
      <c r="G308" s="395"/>
    </row>
    <row r="309" spans="1:7" s="501" customFormat="1" ht="12.75">
      <c r="A309" s="500"/>
      <c r="B309" s="395"/>
      <c r="C309" s="395"/>
      <c r="D309" s="395"/>
      <c r="E309" s="395"/>
      <c r="F309" s="395"/>
      <c r="G309" s="395"/>
    </row>
    <row r="310" spans="1:7" s="501" customFormat="1" ht="12.75">
      <c r="A310" s="500"/>
      <c r="B310" s="395"/>
      <c r="C310" s="395"/>
      <c r="D310" s="395"/>
      <c r="E310" s="395"/>
      <c r="F310" s="395"/>
      <c r="G310" s="395"/>
    </row>
    <row r="311" spans="1:7" s="501" customFormat="1" ht="12.75">
      <c r="A311" s="500"/>
      <c r="B311" s="395"/>
      <c r="C311" s="395"/>
      <c r="D311" s="395"/>
      <c r="E311" s="395"/>
      <c r="F311" s="395"/>
      <c r="G311" s="395"/>
    </row>
    <row r="312" spans="1:7" s="501" customFormat="1" ht="12.75">
      <c r="A312" s="500"/>
      <c r="B312" s="395"/>
      <c r="C312" s="395"/>
      <c r="D312" s="395"/>
      <c r="E312" s="395"/>
      <c r="F312" s="395"/>
      <c r="G312" s="395"/>
    </row>
    <row r="313" spans="1:7" s="501" customFormat="1" ht="12.75">
      <c r="A313" s="500"/>
      <c r="B313" s="395"/>
      <c r="C313" s="395"/>
      <c r="D313" s="395"/>
      <c r="E313" s="395"/>
      <c r="F313" s="395"/>
      <c r="G313" s="395"/>
    </row>
    <row r="314" spans="1:7" s="501" customFormat="1" ht="12.75">
      <c r="A314" s="500"/>
      <c r="B314" s="395"/>
      <c r="C314" s="395"/>
      <c r="D314" s="395"/>
      <c r="E314" s="395"/>
      <c r="F314" s="395"/>
      <c r="G314" s="395"/>
    </row>
    <row r="315" spans="1:7" s="501" customFormat="1" ht="12.75">
      <c r="A315" s="500"/>
      <c r="B315" s="395"/>
      <c r="C315" s="395"/>
      <c r="D315" s="395"/>
      <c r="E315" s="395"/>
      <c r="F315" s="395"/>
      <c r="G315" s="395"/>
    </row>
    <row r="316" spans="1:7" s="501" customFormat="1" ht="12.75">
      <c r="A316" s="500"/>
      <c r="B316" s="395"/>
      <c r="C316" s="395"/>
      <c r="D316" s="395"/>
      <c r="E316" s="395"/>
      <c r="F316" s="395"/>
      <c r="G316" s="395"/>
    </row>
    <row r="317" spans="1:7" s="501" customFormat="1" ht="12.75">
      <c r="A317" s="500"/>
      <c r="B317" s="395"/>
      <c r="C317" s="395"/>
      <c r="D317" s="395"/>
      <c r="E317" s="395"/>
      <c r="F317" s="395"/>
      <c r="G317" s="395"/>
    </row>
    <row r="318" spans="1:7" s="501" customFormat="1" ht="12.75">
      <c r="A318" s="500"/>
      <c r="B318" s="395"/>
      <c r="C318" s="395"/>
      <c r="D318" s="395"/>
      <c r="E318" s="395"/>
      <c r="F318" s="395"/>
      <c r="G318" s="395"/>
    </row>
    <row r="319" spans="1:7" s="501" customFormat="1" ht="12.75">
      <c r="A319" s="500"/>
      <c r="B319" s="395"/>
      <c r="C319" s="395"/>
      <c r="D319" s="395"/>
      <c r="E319" s="395"/>
      <c r="F319" s="395"/>
      <c r="G319" s="395"/>
    </row>
    <row r="320" spans="1:7" s="501" customFormat="1" ht="12.75">
      <c r="A320" s="500"/>
      <c r="B320" s="395"/>
      <c r="C320" s="395"/>
      <c r="D320" s="395"/>
      <c r="E320" s="395"/>
      <c r="F320" s="395"/>
      <c r="G320" s="395"/>
    </row>
    <row r="321" spans="1:7" s="501" customFormat="1" ht="12.75">
      <c r="A321" s="500"/>
      <c r="B321" s="395"/>
      <c r="C321" s="395"/>
      <c r="D321" s="395"/>
      <c r="E321" s="395"/>
      <c r="F321" s="395"/>
      <c r="G321" s="395"/>
    </row>
    <row r="322" spans="1:7" s="501" customFormat="1" ht="12.75">
      <c r="A322" s="500"/>
      <c r="B322" s="395"/>
      <c r="C322" s="395"/>
      <c r="D322" s="395"/>
      <c r="E322" s="395"/>
      <c r="F322" s="395"/>
      <c r="G322" s="395"/>
    </row>
    <row r="323" spans="1:7" s="501" customFormat="1" ht="12.75">
      <c r="A323" s="500"/>
      <c r="B323" s="395"/>
      <c r="C323" s="395"/>
      <c r="D323" s="395"/>
      <c r="E323" s="395"/>
      <c r="F323" s="395"/>
      <c r="G323" s="395"/>
    </row>
    <row r="324" spans="1:7" s="501" customFormat="1" ht="12.75">
      <c r="A324" s="500"/>
      <c r="B324" s="395"/>
      <c r="C324" s="395"/>
      <c r="D324" s="395"/>
      <c r="E324" s="395"/>
      <c r="F324" s="395"/>
      <c r="G324" s="395"/>
    </row>
    <row r="325" spans="1:7" s="501" customFormat="1" ht="12.75">
      <c r="A325" s="500"/>
      <c r="B325" s="395"/>
      <c r="C325" s="395"/>
      <c r="D325" s="395"/>
      <c r="E325" s="395"/>
      <c r="F325" s="395"/>
      <c r="G325" s="395"/>
    </row>
    <row r="326" spans="1:7" s="501" customFormat="1" ht="12.75">
      <c r="A326" s="500"/>
      <c r="B326" s="395"/>
      <c r="C326" s="395"/>
      <c r="D326" s="395"/>
      <c r="E326" s="395"/>
      <c r="F326" s="395"/>
      <c r="G326" s="395"/>
    </row>
    <row r="327" spans="1:7" s="501" customFormat="1" ht="12.75">
      <c r="A327" s="500"/>
      <c r="B327" s="395"/>
      <c r="C327" s="395"/>
      <c r="D327" s="395"/>
      <c r="E327" s="395"/>
      <c r="F327" s="395"/>
      <c r="G327" s="395"/>
    </row>
    <row r="328" spans="1:7" s="501" customFormat="1" ht="12.75">
      <c r="A328" s="500"/>
      <c r="B328" s="395"/>
      <c r="C328" s="395"/>
      <c r="D328" s="395"/>
      <c r="E328" s="395"/>
      <c r="F328" s="395"/>
      <c r="G328" s="395"/>
    </row>
    <row r="329" spans="1:7" s="501" customFormat="1" ht="12.75">
      <c r="A329" s="500"/>
      <c r="B329" s="395"/>
      <c r="C329" s="395"/>
      <c r="D329" s="395"/>
      <c r="E329" s="395"/>
      <c r="F329" s="395"/>
      <c r="G329" s="395"/>
    </row>
    <row r="330" spans="1:7" s="501" customFormat="1" ht="12.75">
      <c r="A330" s="500"/>
      <c r="B330" s="395"/>
      <c r="C330" s="395"/>
      <c r="D330" s="395"/>
      <c r="E330" s="395"/>
      <c r="F330" s="395"/>
      <c r="G330" s="395"/>
    </row>
    <row r="331" spans="1:7" s="501" customFormat="1" ht="12.75">
      <c r="A331" s="500"/>
      <c r="B331" s="395"/>
      <c r="C331" s="395"/>
      <c r="D331" s="395"/>
      <c r="E331" s="395"/>
      <c r="F331" s="395"/>
      <c r="G331" s="395"/>
    </row>
    <row r="332" spans="1:7" s="501" customFormat="1" ht="12.75">
      <c r="A332" s="500"/>
      <c r="B332" s="395"/>
      <c r="C332" s="395"/>
      <c r="D332" s="395"/>
      <c r="E332" s="395"/>
      <c r="F332" s="395"/>
      <c r="G332" s="395"/>
    </row>
    <row r="333" spans="1:7" s="501" customFormat="1" ht="12.75">
      <c r="A333" s="500"/>
      <c r="B333" s="395"/>
      <c r="C333" s="395"/>
      <c r="D333" s="395"/>
      <c r="E333" s="395"/>
      <c r="F333" s="395"/>
      <c r="G333" s="395"/>
    </row>
    <row r="334" spans="1:7" s="501" customFormat="1" ht="12.75">
      <c r="A334" s="500"/>
      <c r="B334" s="395"/>
      <c r="C334" s="395"/>
      <c r="D334" s="395"/>
      <c r="E334" s="395"/>
      <c r="F334" s="395"/>
      <c r="G334" s="395"/>
    </row>
    <row r="335" spans="1:7" s="501" customFormat="1" ht="12.75">
      <c r="A335" s="500"/>
      <c r="B335" s="395"/>
      <c r="C335" s="395"/>
      <c r="D335" s="395"/>
      <c r="E335" s="395"/>
      <c r="F335" s="395"/>
      <c r="G335" s="395"/>
    </row>
    <row r="336" spans="1:7" s="501" customFormat="1" ht="12.75">
      <c r="A336" s="500"/>
      <c r="B336" s="395"/>
      <c r="C336" s="395"/>
      <c r="D336" s="395"/>
      <c r="E336" s="395"/>
      <c r="F336" s="395"/>
      <c r="G336" s="395"/>
    </row>
    <row r="337" spans="1:7" s="501" customFormat="1" ht="12.75">
      <c r="A337" s="500"/>
      <c r="B337" s="395"/>
      <c r="C337" s="395"/>
      <c r="D337" s="395"/>
      <c r="E337" s="395"/>
      <c r="F337" s="395"/>
      <c r="G337" s="395"/>
    </row>
    <row r="338" spans="1:7" s="501" customFormat="1" ht="12.75">
      <c r="A338" s="500"/>
      <c r="B338" s="395"/>
      <c r="C338" s="395"/>
      <c r="D338" s="395"/>
      <c r="E338" s="395"/>
      <c r="F338" s="395"/>
      <c r="G338" s="395"/>
    </row>
    <row r="339" spans="1:7" s="501" customFormat="1" ht="12.75">
      <c r="A339" s="500"/>
      <c r="B339" s="395"/>
      <c r="C339" s="395"/>
      <c r="D339" s="395"/>
      <c r="E339" s="395"/>
      <c r="F339" s="395"/>
      <c r="G339" s="395"/>
    </row>
    <row r="340" spans="1:7" s="501" customFormat="1" ht="12.75">
      <c r="A340" s="500"/>
      <c r="B340" s="395"/>
      <c r="C340" s="395"/>
      <c r="D340" s="395"/>
      <c r="E340" s="395"/>
      <c r="F340" s="395"/>
      <c r="G340" s="395"/>
    </row>
    <row r="341" spans="1:7" s="501" customFormat="1" ht="12.75">
      <c r="A341" s="500"/>
      <c r="B341" s="395"/>
      <c r="C341" s="395"/>
      <c r="D341" s="395"/>
      <c r="E341" s="395"/>
      <c r="F341" s="395"/>
      <c r="G341" s="395"/>
    </row>
    <row r="342" spans="1:7" s="501" customFormat="1" ht="12.75">
      <c r="A342" s="500"/>
      <c r="B342" s="395"/>
      <c r="C342" s="395"/>
      <c r="D342" s="395"/>
      <c r="E342" s="395"/>
      <c r="F342" s="395"/>
      <c r="G342" s="395"/>
    </row>
    <row r="343" spans="1:7" s="501" customFormat="1" ht="12.75">
      <c r="A343" s="500"/>
      <c r="B343" s="395"/>
      <c r="C343" s="395"/>
      <c r="D343" s="395"/>
      <c r="E343" s="395"/>
      <c r="F343" s="395"/>
      <c r="G343" s="395"/>
    </row>
    <row r="344" spans="1:7" s="501" customFormat="1" ht="12.75">
      <c r="A344" s="500"/>
      <c r="B344" s="395"/>
      <c r="C344" s="395"/>
      <c r="D344" s="395"/>
      <c r="E344" s="395"/>
      <c r="F344" s="395"/>
      <c r="G344" s="395"/>
    </row>
    <row r="345" spans="1:7" s="501" customFormat="1" ht="12.75">
      <c r="A345" s="500"/>
      <c r="B345" s="395"/>
      <c r="C345" s="395"/>
      <c r="D345" s="395"/>
      <c r="E345" s="395"/>
      <c r="F345" s="395"/>
      <c r="G345" s="395"/>
    </row>
    <row r="346" spans="1:7" s="501" customFormat="1" ht="12.75">
      <c r="A346" s="500"/>
      <c r="B346" s="395"/>
      <c r="C346" s="395"/>
      <c r="D346" s="395"/>
      <c r="E346" s="395"/>
      <c r="F346" s="395"/>
      <c r="G346" s="395"/>
    </row>
    <row r="347" spans="1:7" s="501" customFormat="1" ht="12.75">
      <c r="A347" s="500"/>
      <c r="B347" s="395"/>
      <c r="C347" s="395"/>
      <c r="D347" s="395"/>
      <c r="E347" s="395"/>
      <c r="F347" s="395"/>
      <c r="G347" s="395"/>
    </row>
    <row r="348" spans="1:7" s="501" customFormat="1" ht="12.75">
      <c r="A348" s="500"/>
      <c r="B348" s="395"/>
      <c r="C348" s="395"/>
      <c r="D348" s="395"/>
      <c r="E348" s="395"/>
      <c r="F348" s="395"/>
      <c r="G348" s="395"/>
    </row>
    <row r="349" spans="1:7" s="501" customFormat="1" ht="12.75">
      <c r="A349" s="500"/>
      <c r="B349" s="395"/>
      <c r="C349" s="395"/>
      <c r="D349" s="395"/>
      <c r="E349" s="395"/>
      <c r="F349" s="395"/>
      <c r="G349" s="395"/>
    </row>
    <row r="350" spans="1:7" s="501" customFormat="1" ht="12.75">
      <c r="A350" s="500"/>
      <c r="B350" s="395"/>
      <c r="C350" s="395"/>
      <c r="D350" s="395"/>
      <c r="E350" s="395"/>
      <c r="F350" s="395"/>
      <c r="G350" s="395"/>
    </row>
    <row r="351" spans="1:7" s="501" customFormat="1" ht="12.75">
      <c r="A351" s="500"/>
      <c r="B351" s="395"/>
      <c r="C351" s="395"/>
      <c r="D351" s="395"/>
      <c r="E351" s="395"/>
      <c r="F351" s="395"/>
      <c r="G351" s="395"/>
    </row>
    <row r="352" spans="1:7" s="501" customFormat="1" ht="12.75">
      <c r="A352" s="500"/>
      <c r="B352" s="395"/>
      <c r="C352" s="395"/>
      <c r="D352" s="395"/>
      <c r="E352" s="395"/>
      <c r="F352" s="395"/>
      <c r="G352" s="395"/>
    </row>
    <row r="353" spans="1:7" s="501" customFormat="1" ht="12.75">
      <c r="A353" s="500"/>
      <c r="B353" s="395"/>
      <c r="C353" s="395"/>
      <c r="D353" s="395"/>
      <c r="E353" s="395"/>
      <c r="F353" s="395"/>
      <c r="G353" s="395"/>
    </row>
    <row r="354" spans="1:7" s="501" customFormat="1" ht="12.75">
      <c r="A354" s="500"/>
      <c r="B354" s="395"/>
      <c r="C354" s="395"/>
      <c r="D354" s="395"/>
      <c r="E354" s="395"/>
      <c r="F354" s="395"/>
      <c r="G354" s="395"/>
    </row>
    <row r="355" spans="1:7" s="501" customFormat="1" ht="12.75">
      <c r="A355" s="500"/>
      <c r="B355" s="395"/>
      <c r="C355" s="395"/>
      <c r="D355" s="395"/>
      <c r="E355" s="395"/>
      <c r="F355" s="395"/>
      <c r="G355" s="395"/>
    </row>
    <row r="356" spans="1:7" s="501" customFormat="1" ht="12.75">
      <c r="A356" s="500"/>
      <c r="B356" s="395"/>
      <c r="C356" s="395"/>
      <c r="D356" s="395"/>
      <c r="E356" s="395"/>
      <c r="F356" s="395"/>
      <c r="G356" s="395"/>
    </row>
    <row r="357" spans="1:7" s="501" customFormat="1" ht="12.75">
      <c r="A357" s="500"/>
      <c r="B357" s="395"/>
      <c r="C357" s="395"/>
      <c r="D357" s="395"/>
      <c r="E357" s="395"/>
      <c r="F357" s="395"/>
      <c r="G357" s="395"/>
    </row>
    <row r="358" spans="1:7" s="501" customFormat="1" ht="12.75">
      <c r="A358" s="500"/>
      <c r="B358" s="395"/>
      <c r="C358" s="395"/>
      <c r="D358" s="395"/>
      <c r="E358" s="395"/>
      <c r="F358" s="395"/>
      <c r="G358" s="395"/>
    </row>
    <row r="359" spans="1:7" s="501" customFormat="1" ht="12.75">
      <c r="A359" s="500"/>
      <c r="B359" s="395"/>
      <c r="C359" s="395"/>
      <c r="D359" s="395"/>
      <c r="E359" s="395"/>
      <c r="F359" s="395"/>
      <c r="G359" s="395"/>
    </row>
    <row r="360" spans="1:7" s="501" customFormat="1" ht="12.75">
      <c r="A360" s="500"/>
      <c r="B360" s="395"/>
      <c r="C360" s="395"/>
      <c r="D360" s="395"/>
      <c r="E360" s="395"/>
      <c r="F360" s="395"/>
      <c r="G360" s="395"/>
    </row>
    <row r="361" spans="1:7" s="501" customFormat="1" ht="12.75">
      <c r="A361" s="500"/>
      <c r="B361" s="395"/>
      <c r="C361" s="395"/>
      <c r="D361" s="395"/>
      <c r="E361" s="369"/>
      <c r="F361" s="369"/>
      <c r="G361" s="395"/>
    </row>
    <row r="362" spans="1:7" s="501" customFormat="1" ht="12.75">
      <c r="A362" s="500"/>
      <c r="B362" s="369"/>
      <c r="C362" s="369"/>
      <c r="D362" s="395"/>
      <c r="E362" s="369"/>
      <c r="F362" s="369"/>
      <c r="G362" s="395"/>
    </row>
    <row r="363" spans="1:7" s="501" customFormat="1" ht="12.75">
      <c r="A363" s="500"/>
      <c r="B363" s="369"/>
      <c r="C363" s="369"/>
      <c r="D363" s="395"/>
      <c r="E363" s="369"/>
      <c r="F363" s="369"/>
      <c r="G363" s="395"/>
    </row>
    <row r="364" spans="1:7" s="501" customFormat="1" ht="12.75">
      <c r="A364" s="500"/>
      <c r="B364" s="369"/>
      <c r="C364" s="369"/>
      <c r="D364" s="395"/>
      <c r="E364" s="369"/>
      <c r="F364" s="369"/>
      <c r="G364" s="395"/>
    </row>
    <row r="365" spans="1:7" s="501" customFormat="1" ht="12.75">
      <c r="A365" s="500"/>
      <c r="B365" s="369"/>
      <c r="C365" s="369"/>
      <c r="D365" s="395"/>
      <c r="E365" s="369"/>
      <c r="F365" s="369"/>
      <c r="G365" s="395"/>
    </row>
  </sheetData>
  <sheetProtection password="EA98" sheet="1" formatColumns="0" selectLockedCells="1"/>
  <mergeCells count="89">
    <mergeCell ref="B36:G36"/>
    <mergeCell ref="B39:C39"/>
    <mergeCell ref="B115:F115"/>
    <mergeCell ref="B118:F118"/>
    <mergeCell ref="B121:F121"/>
    <mergeCell ref="B97:F97"/>
    <mergeCell ref="B100:F100"/>
    <mergeCell ref="B103:F103"/>
    <mergeCell ref="B106:F106"/>
    <mergeCell ref="B109:F109"/>
    <mergeCell ref="B112:F112"/>
    <mergeCell ref="B62:F62"/>
    <mergeCell ref="B82:F82"/>
    <mergeCell ref="B85:F85"/>
    <mergeCell ref="B88:F88"/>
    <mergeCell ref="B91:F91"/>
    <mergeCell ref="B94:F94"/>
    <mergeCell ref="E11:G11"/>
    <mergeCell ref="E12:G12"/>
    <mergeCell ref="F23:G23"/>
    <mergeCell ref="B53:F53"/>
    <mergeCell ref="B56:F56"/>
    <mergeCell ref="B59:F59"/>
    <mergeCell ref="D15:G15"/>
    <mergeCell ref="B19:C19"/>
    <mergeCell ref="B23:C23"/>
    <mergeCell ref="B16:G16"/>
    <mergeCell ref="C2:F2"/>
    <mergeCell ref="E8:G8"/>
    <mergeCell ref="E9:G9"/>
    <mergeCell ref="E10:G10"/>
    <mergeCell ref="C3:F3"/>
    <mergeCell ref="B6:G6"/>
    <mergeCell ref="B221:G221"/>
    <mergeCell ref="B48:E48"/>
    <mergeCell ref="B41:G41"/>
    <mergeCell ref="B46:E46"/>
    <mergeCell ref="B50:E50"/>
    <mergeCell ref="B218:G218"/>
    <mergeCell ref="B216:G216"/>
    <mergeCell ref="B210:G210"/>
    <mergeCell ref="B211:G215"/>
    <mergeCell ref="B44:E44"/>
    <mergeCell ref="D26:E26"/>
    <mergeCell ref="F25:G25"/>
    <mergeCell ref="B30:G30"/>
    <mergeCell ref="F19:G19"/>
    <mergeCell ref="B22:C22"/>
    <mergeCell ref="D22:E22"/>
    <mergeCell ref="D19:E19"/>
    <mergeCell ref="F22:G22"/>
    <mergeCell ref="B33:C33"/>
    <mergeCell ref="B34:C34"/>
    <mergeCell ref="D23:E23"/>
    <mergeCell ref="F24:G24"/>
    <mergeCell ref="B25:C25"/>
    <mergeCell ref="B24:C24"/>
    <mergeCell ref="D24:E24"/>
    <mergeCell ref="F26:G26"/>
    <mergeCell ref="D25:E25"/>
    <mergeCell ref="B26:C26"/>
    <mergeCell ref="B145:F145"/>
    <mergeCell ref="B127:F127"/>
    <mergeCell ref="B130:F130"/>
    <mergeCell ref="B133:F133"/>
    <mergeCell ref="B136:F136"/>
    <mergeCell ref="B139:F139"/>
    <mergeCell ref="B142:F142"/>
    <mergeCell ref="B166:F166"/>
    <mergeCell ref="B169:F169"/>
    <mergeCell ref="B148:F148"/>
    <mergeCell ref="B151:F151"/>
    <mergeCell ref="B154:F154"/>
    <mergeCell ref="B157:F157"/>
    <mergeCell ref="B160:F160"/>
    <mergeCell ref="B163:F163"/>
    <mergeCell ref="B172:F172"/>
    <mergeCell ref="B175:F175"/>
    <mergeCell ref="B178:F178"/>
    <mergeCell ref="B181:F181"/>
    <mergeCell ref="B184:F184"/>
    <mergeCell ref="B187:F187"/>
    <mergeCell ref="B208:F208"/>
    <mergeCell ref="B190:F190"/>
    <mergeCell ref="B193:F193"/>
    <mergeCell ref="B196:F196"/>
    <mergeCell ref="B199:F199"/>
    <mergeCell ref="B202:F202"/>
    <mergeCell ref="B205:F205"/>
  </mergeCells>
  <dataValidations count="1">
    <dataValidation type="whole" allowBlank="1" showInputMessage="1" showErrorMessage="1" errorTitle="ATTENZIONE" error="INSERIRE SOLO VALORI NUMERICI INTERI" sqref="G118 G103 G115 G112 G109 G106 G97 G53 G88 G82 G62 G94 G59 G56 G100 G91 G85 G121 G124 G136 G130 G133 G139 G127 G142 G151 G145 G148 G160 G163 G166 G157 G154 G169 G208 G172 G178 G181 G184 G187 G190 G193 G196 G199 G202 G205 G175">
      <formula1>0</formula1>
      <formula2>999999999999</formula2>
    </dataValidation>
  </dataValidations>
  <printOptions horizontalCentered="1"/>
  <pageMargins left="0.4" right="0.39" top="0.38" bottom="0.23" header="0.15748031496062992" footer="0.15748031496062992"/>
  <pageSetup fitToHeight="2" fitToWidth="1"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codeName="Foglio17"/>
  <dimension ref="A1:AZ46"/>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7.25" customHeight="1"/>
  <cols>
    <col min="1" max="1" width="47.83203125" style="5" customWidth="1"/>
    <col min="2" max="2" width="8.66015625" style="7" bestFit="1" customWidth="1"/>
    <col min="3" max="26" width="7.83203125" style="5" customWidth="1"/>
    <col min="27" max="48" width="8.5" style="5" customWidth="1"/>
    <col min="49" max="49" width="15.16015625" style="664" bestFit="1" customWidth="1"/>
    <col min="50" max="51" width="8.66015625" style="5" customWidth="1"/>
    <col min="52" max="52" width="0" style="5" hidden="1" customWidth="1"/>
    <col min="53" max="16384" width="9.33203125" style="5" customWidth="1"/>
  </cols>
  <sheetData>
    <row r="1" spans="1:51" ht="43.5" customHeight="1">
      <c r="A1" s="1009" t="s">
        <v>274</v>
      </c>
      <c r="B1" s="2"/>
      <c r="C1" s="972" t="str">
        <f>'t1'!A1</f>
        <v>GUARDIA di FINANZA - anno 2021</v>
      </c>
      <c r="D1" s="972"/>
      <c r="E1" s="972"/>
      <c r="F1" s="972"/>
      <c r="G1" s="972"/>
      <c r="H1" s="972"/>
      <c r="I1" s="972"/>
      <c r="J1" s="972"/>
      <c r="K1" s="972"/>
      <c r="L1" s="972"/>
      <c r="M1" s="972"/>
      <c r="N1" s="972"/>
      <c r="O1" s="972"/>
      <c r="P1" s="972"/>
      <c r="Q1" s="972"/>
      <c r="R1" s="972"/>
      <c r="S1" s="972"/>
      <c r="T1" s="972"/>
      <c r="U1" s="972"/>
      <c r="V1" s="972"/>
      <c r="W1" s="972"/>
      <c r="Z1" s="310"/>
      <c r="AA1" s="972" t="str">
        <f>C1</f>
        <v>GUARDIA di FINANZA - anno 2021</v>
      </c>
      <c r="AB1" s="972"/>
      <c r="AC1" s="972"/>
      <c r="AD1" s="972"/>
      <c r="AE1" s="972"/>
      <c r="AF1" s="972"/>
      <c r="AG1" s="972"/>
      <c r="AH1" s="972"/>
      <c r="AI1" s="972"/>
      <c r="AJ1" s="972"/>
      <c r="AK1" s="972"/>
      <c r="AL1" s="972"/>
      <c r="AM1" s="972"/>
      <c r="AN1" s="972"/>
      <c r="AO1" s="972"/>
      <c r="AP1" s="972"/>
      <c r="AQ1" s="972"/>
      <c r="AR1" s="972"/>
      <c r="AS1" s="972"/>
      <c r="AV1" s="310"/>
      <c r="AY1" s="665"/>
    </row>
    <row r="2" spans="1:48" ht="30" customHeight="1" thickBot="1">
      <c r="A2" s="1010"/>
      <c r="S2" s="973"/>
      <c r="T2" s="973"/>
      <c r="U2" s="973"/>
      <c r="V2" s="973"/>
      <c r="W2" s="973"/>
      <c r="X2" s="973"/>
      <c r="Y2" s="973"/>
      <c r="Z2" s="973"/>
      <c r="AO2" s="973"/>
      <c r="AP2" s="973"/>
      <c r="AQ2" s="973"/>
      <c r="AR2" s="973"/>
      <c r="AS2" s="973"/>
      <c r="AT2" s="973"/>
      <c r="AU2" s="973"/>
      <c r="AV2" s="973"/>
    </row>
    <row r="3" spans="1:51" ht="10.5" thickBot="1">
      <c r="A3" s="121"/>
      <c r="B3" s="261" t="s">
        <v>224</v>
      </c>
      <c r="C3" s="122"/>
      <c r="D3" s="123"/>
      <c r="E3" s="123"/>
      <c r="F3" s="123"/>
      <c r="G3" s="123"/>
      <c r="H3" s="123"/>
      <c r="I3" s="123"/>
      <c r="J3" s="123"/>
      <c r="K3" s="123"/>
      <c r="L3" s="123"/>
      <c r="M3" s="123"/>
      <c r="N3" s="123"/>
      <c r="O3" s="123"/>
      <c r="P3" s="123"/>
      <c r="Q3" s="123"/>
      <c r="R3" s="123"/>
      <c r="S3" s="123"/>
      <c r="T3" s="123"/>
      <c r="U3" s="123"/>
      <c r="V3" s="123"/>
      <c r="W3" s="123"/>
      <c r="X3" s="269"/>
      <c r="Y3" s="269"/>
      <c r="Z3" s="124"/>
      <c r="AA3" s="269"/>
      <c r="AB3" s="269"/>
      <c r="AC3" s="269"/>
      <c r="AD3" s="269"/>
      <c r="AE3" s="269"/>
      <c r="AF3" s="269"/>
      <c r="AG3" s="269"/>
      <c r="AH3" s="269"/>
      <c r="AI3" s="269"/>
      <c r="AJ3" s="269"/>
      <c r="AK3" s="269"/>
      <c r="AL3" s="269"/>
      <c r="AM3" s="269"/>
      <c r="AN3" s="269"/>
      <c r="AO3" s="269"/>
      <c r="AP3" s="269"/>
      <c r="AQ3" s="269"/>
      <c r="AR3" s="269"/>
      <c r="AS3" s="269"/>
      <c r="AT3" s="269"/>
      <c r="AU3" s="269"/>
      <c r="AV3" s="270"/>
      <c r="AX3" s="666"/>
      <c r="AY3" s="667"/>
    </row>
    <row r="4" spans="1:51" ht="30.75" customHeight="1" thickTop="1">
      <c r="A4" s="22" t="s">
        <v>122</v>
      </c>
      <c r="B4" s="262" t="s">
        <v>94</v>
      </c>
      <c r="C4" s="1011" t="s">
        <v>256</v>
      </c>
      <c r="D4" s="1012"/>
      <c r="E4" s="1011" t="s">
        <v>330</v>
      </c>
      <c r="F4" s="1012"/>
      <c r="G4" s="1011" t="s">
        <v>108</v>
      </c>
      <c r="H4" s="1012"/>
      <c r="I4" s="1011" t="s">
        <v>109</v>
      </c>
      <c r="J4" s="1012"/>
      <c r="K4" s="1011" t="s">
        <v>106</v>
      </c>
      <c r="L4" s="1012"/>
      <c r="M4" s="1011" t="s">
        <v>100</v>
      </c>
      <c r="N4" s="1012"/>
      <c r="O4" s="1011" t="s">
        <v>257</v>
      </c>
      <c r="P4" s="1012"/>
      <c r="Q4" s="1011" t="s">
        <v>104</v>
      </c>
      <c r="R4" s="1012"/>
      <c r="S4" s="1013" t="s">
        <v>99</v>
      </c>
      <c r="T4" s="1014"/>
      <c r="U4" s="1011" t="s">
        <v>97</v>
      </c>
      <c r="V4" s="1012"/>
      <c r="W4" s="1011" t="s">
        <v>103</v>
      </c>
      <c r="X4" s="1012"/>
      <c r="Y4" s="1011" t="s">
        <v>105</v>
      </c>
      <c r="Z4" s="1012"/>
      <c r="AA4" s="1011" t="s">
        <v>96</v>
      </c>
      <c r="AB4" s="1012"/>
      <c r="AC4" s="1011" t="s">
        <v>107</v>
      </c>
      <c r="AD4" s="1012"/>
      <c r="AE4" s="1011" t="s">
        <v>111</v>
      </c>
      <c r="AF4" s="1012"/>
      <c r="AG4" s="1011" t="s">
        <v>110</v>
      </c>
      <c r="AH4" s="1012"/>
      <c r="AI4" s="1011" t="s">
        <v>101</v>
      </c>
      <c r="AJ4" s="1012"/>
      <c r="AK4" s="1011" t="s">
        <v>102</v>
      </c>
      <c r="AL4" s="1012"/>
      <c r="AM4" s="1011" t="s">
        <v>95</v>
      </c>
      <c r="AN4" s="1012"/>
      <c r="AO4" s="1011" t="s">
        <v>98</v>
      </c>
      <c r="AP4" s="1012"/>
      <c r="AQ4" s="1011" t="s">
        <v>258</v>
      </c>
      <c r="AR4" s="1012"/>
      <c r="AS4" s="1013" t="s">
        <v>259</v>
      </c>
      <c r="AT4" s="1014"/>
      <c r="AU4" s="1013" t="s">
        <v>58</v>
      </c>
      <c r="AV4" s="1017"/>
      <c r="AX4" s="1015" t="s">
        <v>480</v>
      </c>
      <c r="AY4" s="1016"/>
    </row>
    <row r="5" spans="1:51" s="268" customFormat="1" ht="8.25" thickBot="1">
      <c r="A5" s="766" t="s">
        <v>538</v>
      </c>
      <c r="B5" s="263"/>
      <c r="C5" s="264" t="s">
        <v>56</v>
      </c>
      <c r="D5" s="265" t="s">
        <v>57</v>
      </c>
      <c r="E5" s="264" t="s">
        <v>56</v>
      </c>
      <c r="F5" s="265" t="s">
        <v>57</v>
      </c>
      <c r="G5" s="264" t="s">
        <v>56</v>
      </c>
      <c r="H5" s="265" t="s">
        <v>57</v>
      </c>
      <c r="I5" s="264" t="s">
        <v>56</v>
      </c>
      <c r="J5" s="265" t="s">
        <v>57</v>
      </c>
      <c r="K5" s="264" t="s">
        <v>56</v>
      </c>
      <c r="L5" s="265" t="s">
        <v>57</v>
      </c>
      <c r="M5" s="264" t="s">
        <v>56</v>
      </c>
      <c r="N5" s="266" t="s">
        <v>57</v>
      </c>
      <c r="O5" s="264" t="s">
        <v>56</v>
      </c>
      <c r="P5" s="266" t="s">
        <v>57</v>
      </c>
      <c r="Q5" s="264" t="s">
        <v>56</v>
      </c>
      <c r="R5" s="266" t="s">
        <v>57</v>
      </c>
      <c r="S5" s="264" t="s">
        <v>56</v>
      </c>
      <c r="T5" s="266" t="s">
        <v>57</v>
      </c>
      <c r="U5" s="264" t="s">
        <v>56</v>
      </c>
      <c r="V5" s="266" t="s">
        <v>57</v>
      </c>
      <c r="W5" s="264" t="s">
        <v>56</v>
      </c>
      <c r="X5" s="265" t="s">
        <v>57</v>
      </c>
      <c r="Y5" s="264" t="s">
        <v>56</v>
      </c>
      <c r="Z5" s="265" t="s">
        <v>57</v>
      </c>
      <c r="AA5" s="264" t="s">
        <v>56</v>
      </c>
      <c r="AB5" s="265" t="s">
        <v>57</v>
      </c>
      <c r="AC5" s="264" t="s">
        <v>56</v>
      </c>
      <c r="AD5" s="266" t="s">
        <v>57</v>
      </c>
      <c r="AE5" s="264" t="s">
        <v>56</v>
      </c>
      <c r="AF5" s="266" t="s">
        <v>57</v>
      </c>
      <c r="AG5" s="264" t="s">
        <v>56</v>
      </c>
      <c r="AH5" s="266" t="s">
        <v>57</v>
      </c>
      <c r="AI5" s="264" t="s">
        <v>56</v>
      </c>
      <c r="AJ5" s="266" t="s">
        <v>57</v>
      </c>
      <c r="AK5" s="264" t="s">
        <v>56</v>
      </c>
      <c r="AL5" s="266" t="s">
        <v>57</v>
      </c>
      <c r="AM5" s="264" t="s">
        <v>56</v>
      </c>
      <c r="AN5" s="266" t="s">
        <v>57</v>
      </c>
      <c r="AO5" s="264" t="s">
        <v>56</v>
      </c>
      <c r="AP5" s="265" t="s">
        <v>57</v>
      </c>
      <c r="AQ5" s="264" t="s">
        <v>56</v>
      </c>
      <c r="AR5" s="265" t="s">
        <v>57</v>
      </c>
      <c r="AS5" s="267" t="s">
        <v>56</v>
      </c>
      <c r="AT5" s="265" t="s">
        <v>57</v>
      </c>
      <c r="AU5" s="267" t="s">
        <v>56</v>
      </c>
      <c r="AV5" s="266" t="s">
        <v>57</v>
      </c>
      <c r="AW5" s="668"/>
      <c r="AX5" s="669" t="s">
        <v>56</v>
      </c>
      <c r="AY5" s="670" t="s">
        <v>57</v>
      </c>
    </row>
    <row r="6" spans="1:52" ht="12.75" customHeight="1" thickTop="1">
      <c r="A6" s="20" t="str">
        <f>'t1'!A6</f>
        <v>COMANDANTE GENERALE</v>
      </c>
      <c r="B6" s="221" t="str">
        <f>'t1'!B6</f>
        <v>0D0219</v>
      </c>
      <c r="C6" s="648"/>
      <c r="D6" s="649"/>
      <c r="E6" s="648"/>
      <c r="F6" s="649"/>
      <c r="G6" s="648"/>
      <c r="H6" s="649"/>
      <c r="I6" s="648"/>
      <c r="J6" s="649"/>
      <c r="K6" s="648"/>
      <c r="L6" s="649"/>
      <c r="M6" s="648"/>
      <c r="N6" s="649"/>
      <c r="O6" s="648"/>
      <c r="P6" s="649"/>
      <c r="Q6" s="648"/>
      <c r="R6" s="649"/>
      <c r="S6" s="648"/>
      <c r="T6" s="649"/>
      <c r="U6" s="648"/>
      <c r="V6" s="649"/>
      <c r="W6" s="648"/>
      <c r="X6" s="649"/>
      <c r="Y6" s="648"/>
      <c r="Z6" s="649"/>
      <c r="AA6" s="648"/>
      <c r="AB6" s="649"/>
      <c r="AC6" s="648"/>
      <c r="AD6" s="649"/>
      <c r="AE6" s="648"/>
      <c r="AF6" s="649"/>
      <c r="AG6" s="648"/>
      <c r="AH6" s="649"/>
      <c r="AI6" s="648"/>
      <c r="AJ6" s="649"/>
      <c r="AK6" s="648"/>
      <c r="AL6" s="649"/>
      <c r="AM6" s="648"/>
      <c r="AN6" s="649"/>
      <c r="AO6" s="648"/>
      <c r="AP6" s="649"/>
      <c r="AQ6" s="648"/>
      <c r="AR6" s="649"/>
      <c r="AS6" s="648"/>
      <c r="AT6" s="649"/>
      <c r="AU6" s="462">
        <f>SUM(S6,U6,W6,Y6,C6,E6,G6,I6,K6,M6,O6,Q6,AA6,AC6,AE6,AG6,AI6,AK6,AM6,AO6,AQ6,AS6)</f>
        <v>0</v>
      </c>
      <c r="AV6" s="463">
        <f>SUM(T6,V6,X6,Z6,D6,F6,H6,J6,L6,N6,P6,R6,AB6,AD6,AF6,AH6,AJ6,AL6,AN6,AP6,AR6,AT6)</f>
        <v>0</v>
      </c>
      <c r="AW6" s="671" t="str">
        <f>IF((AU6+AV6)=(AX6+AY6),"OK","Controllare totale")</f>
        <v>OK</v>
      </c>
      <c r="AX6" s="672">
        <f>'t1'!K6-'t3'!C6-'t3'!E6-'t3'!G6-'t3'!I6+'t3'!K6+'t3'!M6+'t3'!O6</f>
        <v>0</v>
      </c>
      <c r="AY6" s="673">
        <f>'t1'!L6-'t3'!D6-'t3'!F6-'t3'!H6-'t3'!J6+'t3'!L6+'t3'!N6+'t3'!P6</f>
        <v>0</v>
      </c>
      <c r="AZ6" s="5">
        <f>'t1'!M6</f>
        <v>0</v>
      </c>
    </row>
    <row r="7" spans="1:52" ht="12.75" customHeight="1">
      <c r="A7" s="19" t="str">
        <f>'t1'!A7</f>
        <v>GENERALE CORPO DI ARMATA</v>
      </c>
      <c r="B7" s="141" t="str">
        <f>'t1'!B7</f>
        <v>0D0554</v>
      </c>
      <c r="C7" s="650"/>
      <c r="D7" s="247"/>
      <c r="E7" s="650"/>
      <c r="F7" s="247"/>
      <c r="G7" s="650"/>
      <c r="H7" s="247"/>
      <c r="I7" s="650"/>
      <c r="J7" s="247"/>
      <c r="K7" s="650"/>
      <c r="L7" s="247"/>
      <c r="M7" s="650"/>
      <c r="N7" s="247"/>
      <c r="O7" s="650"/>
      <c r="P7" s="247"/>
      <c r="Q7" s="650"/>
      <c r="R7" s="247"/>
      <c r="S7" s="650"/>
      <c r="T7" s="247"/>
      <c r="U7" s="650"/>
      <c r="V7" s="247"/>
      <c r="W7" s="650"/>
      <c r="X7" s="247"/>
      <c r="Y7" s="650"/>
      <c r="Z7" s="247"/>
      <c r="AA7" s="650"/>
      <c r="AB7" s="247"/>
      <c r="AC7" s="650"/>
      <c r="AD7" s="247"/>
      <c r="AE7" s="650"/>
      <c r="AF7" s="247"/>
      <c r="AG7" s="650"/>
      <c r="AH7" s="247"/>
      <c r="AI7" s="650"/>
      <c r="AJ7" s="247"/>
      <c r="AK7" s="650"/>
      <c r="AL7" s="247"/>
      <c r="AM7" s="650"/>
      <c r="AN7" s="247"/>
      <c r="AO7" s="650"/>
      <c r="AP7" s="247"/>
      <c r="AQ7" s="650"/>
      <c r="AR7" s="247"/>
      <c r="AS7" s="650"/>
      <c r="AT7" s="247"/>
      <c r="AU7" s="464">
        <f>SUM(C7,E7,G7,I7,K7,M7,O7,Q7,S7,U7,W7,Y7,AA7,AC7,AE7,AG7,AI7,AK7,AM7,AO7,AQ7,AS7)</f>
        <v>0</v>
      </c>
      <c r="AV7" s="465">
        <f aca="true" t="shared" si="0" ref="AV7:AV40">SUM(T7,V7,X7,Z7,D7,F7,H7,J7,L7,N7,P7,R7,AB7,AD7,AF7,AH7,AJ7,AL7,AN7,AP7,AR7,AT7)</f>
        <v>0</v>
      </c>
      <c r="AW7" s="671" t="str">
        <f aca="true" t="shared" si="1" ref="AW7:AW43">IF((AU7+AV7)=(AX7+AY7),"OK","Controllare totale")</f>
        <v>OK</v>
      </c>
      <c r="AX7" s="674">
        <f>'t1'!K7-'t3'!C7-'t3'!E7-'t3'!G7-'t3'!I7+'t3'!K7+'t3'!M7+'t3'!O7</f>
        <v>0</v>
      </c>
      <c r="AY7" s="675">
        <f>'t1'!L7-'t3'!D7-'t3'!F7-'t3'!H7-'t3'!J7+'t3'!L7+'t3'!N7+'t3'!P7</f>
        <v>0</v>
      </c>
      <c r="AZ7" s="5">
        <f>'t1'!M7</f>
        <v>0</v>
      </c>
    </row>
    <row r="8" spans="1:52" ht="12.75" customHeight="1">
      <c r="A8" s="19" t="str">
        <f>'t1'!A8</f>
        <v>GENERALE DI DIVISIONE</v>
      </c>
      <c r="B8" s="141" t="str">
        <f>'t1'!B8</f>
        <v>0D0221</v>
      </c>
      <c r="C8" s="650"/>
      <c r="D8" s="247"/>
      <c r="E8" s="650"/>
      <c r="F8" s="247"/>
      <c r="G8" s="650"/>
      <c r="H8" s="247"/>
      <c r="I8" s="650"/>
      <c r="J8" s="247"/>
      <c r="K8" s="650"/>
      <c r="L8" s="247"/>
      <c r="M8" s="650"/>
      <c r="N8" s="247"/>
      <c r="O8" s="650"/>
      <c r="P8" s="247"/>
      <c r="Q8" s="650"/>
      <c r="R8" s="247"/>
      <c r="S8" s="650"/>
      <c r="T8" s="247"/>
      <c r="U8" s="650"/>
      <c r="V8" s="247"/>
      <c r="W8" s="650"/>
      <c r="X8" s="247"/>
      <c r="Y8" s="650"/>
      <c r="Z8" s="247"/>
      <c r="AA8" s="650"/>
      <c r="AB8" s="247"/>
      <c r="AC8" s="650"/>
      <c r="AD8" s="247"/>
      <c r="AE8" s="650"/>
      <c r="AF8" s="247"/>
      <c r="AG8" s="650"/>
      <c r="AH8" s="247"/>
      <c r="AI8" s="650"/>
      <c r="AJ8" s="247"/>
      <c r="AK8" s="650"/>
      <c r="AL8" s="247"/>
      <c r="AM8" s="650"/>
      <c r="AN8" s="247"/>
      <c r="AO8" s="650"/>
      <c r="AP8" s="247"/>
      <c r="AQ8" s="650"/>
      <c r="AR8" s="247"/>
      <c r="AS8" s="650"/>
      <c r="AT8" s="247"/>
      <c r="AU8" s="464">
        <f>SUM(S8,U8,W8,Y8,C8,E8,G8,I8,K8,M8,O8,Q8,AA8,AC8,AE8,AG8,AI8,AK8,AM8,AO8,AQ8,AS8)</f>
        <v>0</v>
      </c>
      <c r="AV8" s="465">
        <f t="shared" si="0"/>
        <v>0</v>
      </c>
      <c r="AW8" s="671" t="str">
        <f t="shared" si="1"/>
        <v>OK</v>
      </c>
      <c r="AX8" s="674">
        <f>'t1'!K8-'t3'!C8-'t3'!E8-'t3'!G8-'t3'!I8+'t3'!K8+'t3'!M8+'t3'!O8</f>
        <v>0</v>
      </c>
      <c r="AY8" s="675">
        <f>'t1'!L8-'t3'!D8-'t3'!F8-'t3'!H8-'t3'!J8+'t3'!L8+'t3'!N8+'t3'!P8</f>
        <v>0</v>
      </c>
      <c r="AZ8" s="5">
        <f>'t1'!M8</f>
        <v>0</v>
      </c>
    </row>
    <row r="9" spans="1:52" ht="12.75" customHeight="1">
      <c r="A9" s="19" t="str">
        <f>'t1'!A9</f>
        <v>GENERALE DI BRIGATA</v>
      </c>
      <c r="B9" s="141" t="str">
        <f>'t1'!B9</f>
        <v>0D0220</v>
      </c>
      <c r="C9" s="650"/>
      <c r="D9" s="247"/>
      <c r="E9" s="650"/>
      <c r="F9" s="247"/>
      <c r="G9" s="650"/>
      <c r="H9" s="247"/>
      <c r="I9" s="650"/>
      <c r="J9" s="247"/>
      <c r="K9" s="650"/>
      <c r="L9" s="247"/>
      <c r="M9" s="650"/>
      <c r="N9" s="247"/>
      <c r="O9" s="650"/>
      <c r="P9" s="247"/>
      <c r="Q9" s="650"/>
      <c r="R9" s="247"/>
      <c r="S9" s="650"/>
      <c r="T9" s="247"/>
      <c r="U9" s="650"/>
      <c r="V9" s="247"/>
      <c r="W9" s="650"/>
      <c r="X9" s="247"/>
      <c r="Y9" s="650"/>
      <c r="Z9" s="247"/>
      <c r="AA9" s="650"/>
      <c r="AB9" s="247"/>
      <c r="AC9" s="650"/>
      <c r="AD9" s="247"/>
      <c r="AE9" s="650"/>
      <c r="AF9" s="247"/>
      <c r="AG9" s="650"/>
      <c r="AH9" s="247"/>
      <c r="AI9" s="650"/>
      <c r="AJ9" s="247"/>
      <c r="AK9" s="650"/>
      <c r="AL9" s="247"/>
      <c r="AM9" s="650"/>
      <c r="AN9" s="247"/>
      <c r="AO9" s="650"/>
      <c r="AP9" s="247"/>
      <c r="AQ9" s="650"/>
      <c r="AR9" s="247"/>
      <c r="AS9" s="650"/>
      <c r="AT9" s="247"/>
      <c r="AU9" s="464">
        <f aca="true" t="shared" si="2" ref="AU9:AU40">SUM(S9,U9,W9,Y9,C9,E9,G9,I9,K9,M9,O9,Q9,AA9,AC9,AE9,AG9,AI9,AK9,AM9,AO9,AQ9,AS9)</f>
        <v>0</v>
      </c>
      <c r="AV9" s="465">
        <f t="shared" si="0"/>
        <v>0</v>
      </c>
      <c r="AW9" s="671" t="str">
        <f t="shared" si="1"/>
        <v>OK</v>
      </c>
      <c r="AX9" s="674">
        <f>'t1'!K9-'t3'!C9-'t3'!E9-'t3'!G9-'t3'!I9+'t3'!K9+'t3'!M9+'t3'!O9</f>
        <v>0</v>
      </c>
      <c r="AY9" s="675">
        <f>'t1'!L9-'t3'!D9-'t3'!F9-'t3'!H9-'t3'!J9+'t3'!L9+'t3'!N9+'t3'!P9</f>
        <v>0</v>
      </c>
      <c r="AZ9" s="5">
        <f>'t1'!M9</f>
        <v>0</v>
      </c>
    </row>
    <row r="10" spans="1:52" ht="12.75" customHeight="1">
      <c r="A10" s="19" t="str">
        <f>'t1'!A10</f>
        <v>COLONNELLO + 23 ANNI</v>
      </c>
      <c r="B10" s="141" t="str">
        <f>'t1'!B10</f>
        <v>0D0524</v>
      </c>
      <c r="C10" s="650"/>
      <c r="D10" s="247"/>
      <c r="E10" s="650"/>
      <c r="F10" s="247"/>
      <c r="G10" s="650"/>
      <c r="H10" s="247"/>
      <c r="I10" s="650"/>
      <c r="J10" s="247"/>
      <c r="K10" s="650"/>
      <c r="L10" s="247"/>
      <c r="M10" s="650"/>
      <c r="N10" s="247"/>
      <c r="O10" s="650"/>
      <c r="P10" s="247"/>
      <c r="Q10" s="650"/>
      <c r="R10" s="247"/>
      <c r="S10" s="650"/>
      <c r="T10" s="247"/>
      <c r="U10" s="650"/>
      <c r="V10" s="247"/>
      <c r="W10" s="650"/>
      <c r="X10" s="247"/>
      <c r="Y10" s="650"/>
      <c r="Z10" s="247"/>
      <c r="AA10" s="650"/>
      <c r="AB10" s="247"/>
      <c r="AC10" s="650"/>
      <c r="AD10" s="247"/>
      <c r="AE10" s="650"/>
      <c r="AF10" s="247"/>
      <c r="AG10" s="650"/>
      <c r="AH10" s="247"/>
      <c r="AI10" s="650"/>
      <c r="AJ10" s="247"/>
      <c r="AK10" s="650"/>
      <c r="AL10" s="247"/>
      <c r="AM10" s="650"/>
      <c r="AN10" s="247"/>
      <c r="AO10" s="650"/>
      <c r="AP10" s="247"/>
      <c r="AQ10" s="650"/>
      <c r="AR10" s="247"/>
      <c r="AS10" s="650"/>
      <c r="AT10" s="247"/>
      <c r="AU10" s="464">
        <f t="shared" si="2"/>
        <v>0</v>
      </c>
      <c r="AV10" s="465">
        <f t="shared" si="0"/>
        <v>0</v>
      </c>
      <c r="AW10" s="671" t="str">
        <f t="shared" si="1"/>
        <v>OK</v>
      </c>
      <c r="AX10" s="674">
        <f>'t1'!K10-'t3'!C10-'t3'!E10-'t3'!G10-'t3'!I10+'t3'!K10+'t3'!M10+'t3'!O10</f>
        <v>0</v>
      </c>
      <c r="AY10" s="675">
        <f>'t1'!L10-'t3'!D10-'t3'!F10-'t3'!H10-'t3'!J10+'t3'!L10+'t3'!N10+'t3'!P10</f>
        <v>0</v>
      </c>
      <c r="AZ10" s="5">
        <f>'t1'!M10</f>
        <v>0</v>
      </c>
    </row>
    <row r="11" spans="1:52" ht="12.75" customHeight="1">
      <c r="A11" s="19" t="str">
        <f>'t1'!A11</f>
        <v>COLONNELLO</v>
      </c>
      <c r="B11" s="141" t="str">
        <f>'t1'!B11</f>
        <v>0D0217</v>
      </c>
      <c r="C11" s="650"/>
      <c r="D11" s="247"/>
      <c r="E11" s="650"/>
      <c r="F11" s="247"/>
      <c r="G11" s="650"/>
      <c r="H11" s="247"/>
      <c r="I11" s="650"/>
      <c r="J11" s="247"/>
      <c r="K11" s="650"/>
      <c r="L11" s="247"/>
      <c r="M11" s="650"/>
      <c r="N11" s="247"/>
      <c r="O11" s="650"/>
      <c r="P11" s="247"/>
      <c r="Q11" s="650"/>
      <c r="R11" s="247"/>
      <c r="S11" s="650"/>
      <c r="T11" s="247"/>
      <c r="U11" s="650"/>
      <c r="V11" s="247"/>
      <c r="W11" s="650"/>
      <c r="X11" s="247"/>
      <c r="Y11" s="650"/>
      <c r="Z11" s="247"/>
      <c r="AA11" s="650"/>
      <c r="AB11" s="247"/>
      <c r="AC11" s="650"/>
      <c r="AD11" s="247"/>
      <c r="AE11" s="650"/>
      <c r="AF11" s="247"/>
      <c r="AG11" s="650"/>
      <c r="AH11" s="247"/>
      <c r="AI11" s="650"/>
      <c r="AJ11" s="247"/>
      <c r="AK11" s="650"/>
      <c r="AL11" s="247"/>
      <c r="AM11" s="650"/>
      <c r="AN11" s="247"/>
      <c r="AO11" s="650"/>
      <c r="AP11" s="247"/>
      <c r="AQ11" s="650"/>
      <c r="AR11" s="247"/>
      <c r="AS11" s="650"/>
      <c r="AT11" s="247"/>
      <c r="AU11" s="464">
        <f t="shared" si="2"/>
        <v>0</v>
      </c>
      <c r="AV11" s="465">
        <f t="shared" si="0"/>
        <v>0</v>
      </c>
      <c r="AW11" s="671" t="str">
        <f t="shared" si="1"/>
        <v>OK</v>
      </c>
      <c r="AX11" s="674">
        <f>'t1'!K11-'t3'!C11-'t3'!E11-'t3'!G11-'t3'!I11+'t3'!K11+'t3'!M11+'t3'!O11</f>
        <v>0</v>
      </c>
      <c r="AY11" s="675">
        <f>'t1'!L11-'t3'!D11-'t3'!F11-'t3'!H11-'t3'!J11+'t3'!L11+'t3'!N11+'t3'!P11</f>
        <v>0</v>
      </c>
      <c r="AZ11" s="5">
        <f>'t1'!M11</f>
        <v>0</v>
      </c>
    </row>
    <row r="12" spans="1:52" ht="12.75" customHeight="1">
      <c r="A12" s="19" t="str">
        <f>'t1'!A12</f>
        <v>TENENTE COLONNELLO + 23 ANNI</v>
      </c>
      <c r="B12" s="141" t="str">
        <f>'t1'!B12</f>
        <v>0D0525</v>
      </c>
      <c r="C12" s="650"/>
      <c r="D12" s="247"/>
      <c r="E12" s="650"/>
      <c r="F12" s="247"/>
      <c r="G12" s="650"/>
      <c r="H12" s="247"/>
      <c r="I12" s="650"/>
      <c r="J12" s="247"/>
      <c r="K12" s="650"/>
      <c r="L12" s="247"/>
      <c r="M12" s="650"/>
      <c r="N12" s="247"/>
      <c r="O12" s="650"/>
      <c r="P12" s="247"/>
      <c r="Q12" s="650"/>
      <c r="R12" s="247"/>
      <c r="S12" s="650"/>
      <c r="T12" s="247"/>
      <c r="U12" s="650"/>
      <c r="V12" s="247"/>
      <c r="W12" s="650"/>
      <c r="X12" s="247"/>
      <c r="Y12" s="650"/>
      <c r="Z12" s="247"/>
      <c r="AA12" s="650"/>
      <c r="AB12" s="247"/>
      <c r="AC12" s="650"/>
      <c r="AD12" s="247"/>
      <c r="AE12" s="650"/>
      <c r="AF12" s="247"/>
      <c r="AG12" s="650"/>
      <c r="AH12" s="247"/>
      <c r="AI12" s="650"/>
      <c r="AJ12" s="247"/>
      <c r="AK12" s="650"/>
      <c r="AL12" s="247"/>
      <c r="AM12" s="650"/>
      <c r="AN12" s="247"/>
      <c r="AO12" s="650"/>
      <c r="AP12" s="247"/>
      <c r="AQ12" s="650"/>
      <c r="AR12" s="247"/>
      <c r="AS12" s="650"/>
      <c r="AT12" s="247"/>
      <c r="AU12" s="464">
        <f t="shared" si="2"/>
        <v>0</v>
      </c>
      <c r="AV12" s="465">
        <f t="shared" si="0"/>
        <v>0</v>
      </c>
      <c r="AW12" s="671" t="str">
        <f t="shared" si="1"/>
        <v>OK</v>
      </c>
      <c r="AX12" s="674">
        <f>'t1'!K12-'t3'!C12-'t3'!E12-'t3'!G12-'t3'!I12+'t3'!K12+'t3'!M12+'t3'!O12</f>
        <v>0</v>
      </c>
      <c r="AY12" s="675">
        <f>'t1'!L12-'t3'!D12-'t3'!F12-'t3'!H12-'t3'!J12+'t3'!L12+'t3'!N12+'t3'!P12</f>
        <v>0</v>
      </c>
      <c r="AZ12" s="5">
        <f>'t1'!M12</f>
        <v>0</v>
      </c>
    </row>
    <row r="13" spans="1:52" ht="12.75" customHeight="1">
      <c r="A13" s="19" t="str">
        <f>'t1'!A13</f>
        <v>TENENTE COLONNELLO + 18 ANNI</v>
      </c>
      <c r="B13" s="141" t="str">
        <f>'t1'!B13</f>
        <v>0D0935</v>
      </c>
      <c r="C13" s="650"/>
      <c r="D13" s="247"/>
      <c r="E13" s="650"/>
      <c r="F13" s="247"/>
      <c r="G13" s="650"/>
      <c r="H13" s="247"/>
      <c r="I13" s="650"/>
      <c r="J13" s="247"/>
      <c r="K13" s="650"/>
      <c r="L13" s="247"/>
      <c r="M13" s="650"/>
      <c r="N13" s="247"/>
      <c r="O13" s="650"/>
      <c r="P13" s="247"/>
      <c r="Q13" s="650"/>
      <c r="R13" s="247"/>
      <c r="S13" s="650"/>
      <c r="T13" s="247"/>
      <c r="U13" s="650"/>
      <c r="V13" s="247"/>
      <c r="W13" s="650"/>
      <c r="X13" s="247"/>
      <c r="Y13" s="650"/>
      <c r="Z13" s="247"/>
      <c r="AA13" s="650"/>
      <c r="AB13" s="247"/>
      <c r="AC13" s="650"/>
      <c r="AD13" s="247"/>
      <c r="AE13" s="650"/>
      <c r="AF13" s="247"/>
      <c r="AG13" s="650"/>
      <c r="AH13" s="247"/>
      <c r="AI13" s="650"/>
      <c r="AJ13" s="247"/>
      <c r="AK13" s="650"/>
      <c r="AL13" s="247"/>
      <c r="AM13" s="650"/>
      <c r="AN13" s="247"/>
      <c r="AO13" s="650"/>
      <c r="AP13" s="247"/>
      <c r="AQ13" s="650"/>
      <c r="AR13" s="247"/>
      <c r="AS13" s="650"/>
      <c r="AT13" s="247"/>
      <c r="AU13" s="464">
        <f t="shared" si="2"/>
        <v>0</v>
      </c>
      <c r="AV13" s="465">
        <f t="shared" si="0"/>
        <v>0</v>
      </c>
      <c r="AW13" s="671" t="str">
        <f t="shared" si="1"/>
        <v>OK</v>
      </c>
      <c r="AX13" s="674">
        <f>'t1'!K13-'t3'!C13-'t3'!E13-'t3'!G13-'t3'!I13+'t3'!K13+'t3'!M13+'t3'!O13</f>
        <v>0</v>
      </c>
      <c r="AY13" s="675">
        <f>'t1'!L13-'t3'!D13-'t3'!F13-'t3'!H13-'t3'!J13+'t3'!L13+'t3'!N13+'t3'!P13</f>
        <v>0</v>
      </c>
      <c r="AZ13" s="5">
        <f>'t1'!M13</f>
        <v>0</v>
      </c>
    </row>
    <row r="14" spans="1:52" ht="12.75" customHeight="1">
      <c r="A14" s="19" t="str">
        <f>'t1'!A14</f>
        <v>TENENTE COLONNELLO + 13 ANNI</v>
      </c>
      <c r="B14" s="141" t="str">
        <f>'t1'!B14</f>
        <v>0D0526</v>
      </c>
      <c r="C14" s="650"/>
      <c r="D14" s="247"/>
      <c r="E14" s="650"/>
      <c r="F14" s="247"/>
      <c r="G14" s="650"/>
      <c r="H14" s="247"/>
      <c r="I14" s="650"/>
      <c r="J14" s="247"/>
      <c r="K14" s="650"/>
      <c r="L14" s="247"/>
      <c r="M14" s="650"/>
      <c r="N14" s="247"/>
      <c r="O14" s="650"/>
      <c r="P14" s="247"/>
      <c r="Q14" s="650"/>
      <c r="R14" s="247"/>
      <c r="S14" s="650"/>
      <c r="T14" s="247"/>
      <c r="U14" s="650"/>
      <c r="V14" s="247"/>
      <c r="W14" s="650"/>
      <c r="X14" s="247"/>
      <c r="Y14" s="650"/>
      <c r="Z14" s="247"/>
      <c r="AA14" s="650"/>
      <c r="AB14" s="247"/>
      <c r="AC14" s="650"/>
      <c r="AD14" s="247"/>
      <c r="AE14" s="650"/>
      <c r="AF14" s="247"/>
      <c r="AG14" s="650"/>
      <c r="AH14" s="247"/>
      <c r="AI14" s="650"/>
      <c r="AJ14" s="247"/>
      <c r="AK14" s="650"/>
      <c r="AL14" s="247"/>
      <c r="AM14" s="650"/>
      <c r="AN14" s="247"/>
      <c r="AO14" s="650"/>
      <c r="AP14" s="247"/>
      <c r="AQ14" s="650"/>
      <c r="AR14" s="247"/>
      <c r="AS14" s="650"/>
      <c r="AT14" s="247"/>
      <c r="AU14" s="464">
        <f t="shared" si="2"/>
        <v>0</v>
      </c>
      <c r="AV14" s="465">
        <f t="shared" si="0"/>
        <v>0</v>
      </c>
      <c r="AW14" s="671" t="str">
        <f t="shared" si="1"/>
        <v>OK</v>
      </c>
      <c r="AX14" s="674">
        <f>'t1'!K14-'t3'!C14-'t3'!E14-'t3'!G14-'t3'!I14+'t3'!K14+'t3'!M14+'t3'!O14</f>
        <v>0</v>
      </c>
      <c r="AY14" s="675">
        <f>'t1'!L14-'t3'!D14-'t3'!F14-'t3'!H14-'t3'!J14+'t3'!L14+'t3'!N14+'t3'!P14</f>
        <v>0</v>
      </c>
      <c r="AZ14" s="5">
        <f>'t1'!M14</f>
        <v>0</v>
      </c>
    </row>
    <row r="15" spans="1:52" ht="12.75" customHeight="1">
      <c r="A15" s="19" t="str">
        <f>'t1'!A15</f>
        <v>MAGGIORE + 23 ANNI</v>
      </c>
      <c r="B15" s="141" t="str">
        <f>'t1'!B15</f>
        <v>0D0527</v>
      </c>
      <c r="C15" s="650"/>
      <c r="D15" s="247"/>
      <c r="E15" s="650"/>
      <c r="F15" s="247"/>
      <c r="G15" s="650"/>
      <c r="H15" s="247"/>
      <c r="I15" s="650"/>
      <c r="J15" s="247"/>
      <c r="K15" s="650"/>
      <c r="L15" s="247"/>
      <c r="M15" s="650"/>
      <c r="N15" s="247"/>
      <c r="O15" s="650"/>
      <c r="P15" s="247"/>
      <c r="Q15" s="650"/>
      <c r="R15" s="247"/>
      <c r="S15" s="650"/>
      <c r="T15" s="247"/>
      <c r="U15" s="650"/>
      <c r="V15" s="247"/>
      <c r="W15" s="650"/>
      <c r="X15" s="247"/>
      <c r="Y15" s="650"/>
      <c r="Z15" s="247"/>
      <c r="AA15" s="650"/>
      <c r="AB15" s="247"/>
      <c r="AC15" s="650"/>
      <c r="AD15" s="247"/>
      <c r="AE15" s="650"/>
      <c r="AF15" s="247"/>
      <c r="AG15" s="650"/>
      <c r="AH15" s="247"/>
      <c r="AI15" s="650"/>
      <c r="AJ15" s="247"/>
      <c r="AK15" s="650"/>
      <c r="AL15" s="247"/>
      <c r="AM15" s="650"/>
      <c r="AN15" s="247"/>
      <c r="AO15" s="650"/>
      <c r="AP15" s="247"/>
      <c r="AQ15" s="650"/>
      <c r="AR15" s="247"/>
      <c r="AS15" s="650"/>
      <c r="AT15" s="247"/>
      <c r="AU15" s="464">
        <f t="shared" si="2"/>
        <v>0</v>
      </c>
      <c r="AV15" s="465">
        <f t="shared" si="0"/>
        <v>0</v>
      </c>
      <c r="AW15" s="671" t="str">
        <f t="shared" si="1"/>
        <v>OK</v>
      </c>
      <c r="AX15" s="674">
        <f>'t1'!K15-'t3'!C15-'t3'!E15-'t3'!G15-'t3'!I15+'t3'!K15+'t3'!M15+'t3'!O15</f>
        <v>0</v>
      </c>
      <c r="AY15" s="675">
        <f>'t1'!L15-'t3'!D15-'t3'!F15-'t3'!H15-'t3'!J15+'t3'!L15+'t3'!N15+'t3'!P15</f>
        <v>0</v>
      </c>
      <c r="AZ15" s="5">
        <f>'t1'!M15</f>
        <v>0</v>
      </c>
    </row>
    <row r="16" spans="1:52" ht="12.75" customHeight="1">
      <c r="A16" s="19" t="str">
        <f>'t1'!A16</f>
        <v>MAGGIORE + 13 ANNI</v>
      </c>
      <c r="B16" s="141" t="str">
        <f>'t1'!B16</f>
        <v>0D0528</v>
      </c>
      <c r="C16" s="650"/>
      <c r="D16" s="247"/>
      <c r="E16" s="650"/>
      <c r="F16" s="247"/>
      <c r="G16" s="650"/>
      <c r="H16" s="247"/>
      <c r="I16" s="650"/>
      <c r="J16" s="247"/>
      <c r="K16" s="650"/>
      <c r="L16" s="247"/>
      <c r="M16" s="650"/>
      <c r="N16" s="247"/>
      <c r="O16" s="650"/>
      <c r="P16" s="247"/>
      <c r="Q16" s="650"/>
      <c r="R16" s="247"/>
      <c r="S16" s="650"/>
      <c r="T16" s="247"/>
      <c r="U16" s="650"/>
      <c r="V16" s="247"/>
      <c r="W16" s="650"/>
      <c r="X16" s="247"/>
      <c r="Y16" s="650"/>
      <c r="Z16" s="247"/>
      <c r="AA16" s="650"/>
      <c r="AB16" s="247"/>
      <c r="AC16" s="650"/>
      <c r="AD16" s="247"/>
      <c r="AE16" s="650"/>
      <c r="AF16" s="247"/>
      <c r="AG16" s="650"/>
      <c r="AH16" s="247"/>
      <c r="AI16" s="650"/>
      <c r="AJ16" s="247"/>
      <c r="AK16" s="650"/>
      <c r="AL16" s="247"/>
      <c r="AM16" s="650"/>
      <c r="AN16" s="247"/>
      <c r="AO16" s="650"/>
      <c r="AP16" s="247"/>
      <c r="AQ16" s="650"/>
      <c r="AR16" s="247"/>
      <c r="AS16" s="650"/>
      <c r="AT16" s="247"/>
      <c r="AU16" s="464">
        <f t="shared" si="2"/>
        <v>0</v>
      </c>
      <c r="AV16" s="465">
        <f t="shared" si="0"/>
        <v>0</v>
      </c>
      <c r="AW16" s="671" t="str">
        <f t="shared" si="1"/>
        <v>OK</v>
      </c>
      <c r="AX16" s="674">
        <f>'t1'!K16-'t3'!C16-'t3'!E16-'t3'!G16-'t3'!I16+'t3'!K16+'t3'!M16+'t3'!O16</f>
        <v>0</v>
      </c>
      <c r="AY16" s="675">
        <f>'t1'!L16-'t3'!D16-'t3'!F16-'t3'!H16-'t3'!J16+'t3'!L16+'t3'!N16+'t3'!P16</f>
        <v>0</v>
      </c>
      <c r="AZ16" s="5">
        <f>'t1'!M16</f>
        <v>0</v>
      </c>
    </row>
    <row r="17" spans="1:52" ht="12.75" customHeight="1">
      <c r="A17" s="19" t="str">
        <f>'t1'!A17</f>
        <v>TENENTE COLONNELLO</v>
      </c>
      <c r="B17" s="141" t="str">
        <f>'t1'!B17</f>
        <v>019312</v>
      </c>
      <c r="C17" s="650"/>
      <c r="D17" s="247"/>
      <c r="E17" s="650"/>
      <c r="F17" s="247"/>
      <c r="G17" s="650"/>
      <c r="H17" s="247"/>
      <c r="I17" s="650"/>
      <c r="J17" s="247"/>
      <c r="K17" s="650"/>
      <c r="L17" s="247"/>
      <c r="M17" s="650"/>
      <c r="N17" s="247"/>
      <c r="O17" s="650"/>
      <c r="P17" s="247"/>
      <c r="Q17" s="650"/>
      <c r="R17" s="247"/>
      <c r="S17" s="650"/>
      <c r="T17" s="247"/>
      <c r="U17" s="650"/>
      <c r="V17" s="247"/>
      <c r="W17" s="650"/>
      <c r="X17" s="247"/>
      <c r="Y17" s="650"/>
      <c r="Z17" s="247"/>
      <c r="AA17" s="650"/>
      <c r="AB17" s="247"/>
      <c r="AC17" s="650"/>
      <c r="AD17" s="247"/>
      <c r="AE17" s="650"/>
      <c r="AF17" s="247"/>
      <c r="AG17" s="650"/>
      <c r="AH17" s="247"/>
      <c r="AI17" s="650"/>
      <c r="AJ17" s="247"/>
      <c r="AK17" s="650"/>
      <c r="AL17" s="247"/>
      <c r="AM17" s="650"/>
      <c r="AN17" s="247"/>
      <c r="AO17" s="650"/>
      <c r="AP17" s="247"/>
      <c r="AQ17" s="650"/>
      <c r="AR17" s="247"/>
      <c r="AS17" s="650"/>
      <c r="AT17" s="247"/>
      <c r="AU17" s="464">
        <f t="shared" si="2"/>
        <v>0</v>
      </c>
      <c r="AV17" s="465">
        <f t="shared" si="0"/>
        <v>0</v>
      </c>
      <c r="AW17" s="671" t="str">
        <f t="shared" si="1"/>
        <v>OK</v>
      </c>
      <c r="AX17" s="674">
        <f>'t1'!K17-'t3'!C17-'t3'!E17-'t3'!G17-'t3'!I17+'t3'!K17+'t3'!M17+'t3'!O17</f>
        <v>0</v>
      </c>
      <c r="AY17" s="675">
        <f>'t1'!L17-'t3'!D17-'t3'!F17-'t3'!H17-'t3'!J17+'t3'!L17+'t3'!N17+'t3'!P17</f>
        <v>0</v>
      </c>
      <c r="AZ17" s="5">
        <f>'t1'!M17</f>
        <v>0</v>
      </c>
    </row>
    <row r="18" spans="1:52" ht="12.75" customHeight="1">
      <c r="A18" s="19" t="str">
        <f>'t1'!A18</f>
        <v>MAGGIORE CON 3 ANNI NEL GRADO</v>
      </c>
      <c r="B18" s="141" t="str">
        <f>'t1'!B18</f>
        <v>0D0936</v>
      </c>
      <c r="C18" s="650"/>
      <c r="D18" s="247"/>
      <c r="E18" s="650"/>
      <c r="F18" s="247"/>
      <c r="G18" s="650"/>
      <c r="H18" s="247"/>
      <c r="I18" s="650"/>
      <c r="J18" s="247"/>
      <c r="K18" s="650"/>
      <c r="L18" s="247"/>
      <c r="M18" s="650"/>
      <c r="N18" s="247"/>
      <c r="O18" s="650"/>
      <c r="P18" s="247"/>
      <c r="Q18" s="650"/>
      <c r="R18" s="247"/>
      <c r="S18" s="650"/>
      <c r="T18" s="247"/>
      <c r="U18" s="650"/>
      <c r="V18" s="247"/>
      <c r="W18" s="650"/>
      <c r="X18" s="247"/>
      <c r="Y18" s="650"/>
      <c r="Z18" s="247"/>
      <c r="AA18" s="650"/>
      <c r="AB18" s="247"/>
      <c r="AC18" s="650"/>
      <c r="AD18" s="247"/>
      <c r="AE18" s="650"/>
      <c r="AF18" s="247"/>
      <c r="AG18" s="650"/>
      <c r="AH18" s="247"/>
      <c r="AI18" s="650"/>
      <c r="AJ18" s="247"/>
      <c r="AK18" s="650"/>
      <c r="AL18" s="247"/>
      <c r="AM18" s="650"/>
      <c r="AN18" s="247"/>
      <c r="AO18" s="650"/>
      <c r="AP18" s="247"/>
      <c r="AQ18" s="650"/>
      <c r="AR18" s="247"/>
      <c r="AS18" s="650"/>
      <c r="AT18" s="247"/>
      <c r="AU18" s="464">
        <f t="shared" si="2"/>
        <v>0</v>
      </c>
      <c r="AV18" s="465">
        <f t="shared" si="0"/>
        <v>0</v>
      </c>
      <c r="AW18" s="671" t="str">
        <f t="shared" si="1"/>
        <v>OK</v>
      </c>
      <c r="AX18" s="674">
        <f>'t1'!K18-'t3'!C18-'t3'!E18-'t3'!G18-'t3'!I18+'t3'!K18+'t3'!M18+'t3'!O18</f>
        <v>0</v>
      </c>
      <c r="AY18" s="675">
        <f>'t1'!L18-'t3'!D18-'t3'!F18-'t3'!H18-'t3'!J18+'t3'!L18+'t3'!N18+'t3'!P18</f>
        <v>0</v>
      </c>
      <c r="AZ18" s="5">
        <f>'t1'!M18</f>
        <v>0</v>
      </c>
    </row>
    <row r="19" spans="1:52" ht="12.75" customHeight="1">
      <c r="A19" s="19" t="str">
        <f>'t1'!A19</f>
        <v>MAGGIORE</v>
      </c>
      <c r="B19" s="141" t="str">
        <f>'t1'!B19</f>
        <v>019222</v>
      </c>
      <c r="C19" s="650"/>
      <c r="D19" s="247"/>
      <c r="E19" s="650"/>
      <c r="F19" s="247"/>
      <c r="G19" s="650"/>
      <c r="H19" s="247"/>
      <c r="I19" s="650"/>
      <c r="J19" s="247"/>
      <c r="K19" s="650"/>
      <c r="L19" s="247"/>
      <c r="M19" s="650"/>
      <c r="N19" s="247"/>
      <c r="O19" s="650"/>
      <c r="P19" s="247"/>
      <c r="Q19" s="650"/>
      <c r="R19" s="247"/>
      <c r="S19" s="650"/>
      <c r="T19" s="247"/>
      <c r="U19" s="650"/>
      <c r="V19" s="247"/>
      <c r="W19" s="650"/>
      <c r="X19" s="247"/>
      <c r="Y19" s="650"/>
      <c r="Z19" s="247"/>
      <c r="AA19" s="650"/>
      <c r="AB19" s="247"/>
      <c r="AC19" s="650"/>
      <c r="AD19" s="247"/>
      <c r="AE19" s="650"/>
      <c r="AF19" s="247"/>
      <c r="AG19" s="650"/>
      <c r="AH19" s="247"/>
      <c r="AI19" s="650"/>
      <c r="AJ19" s="247"/>
      <c r="AK19" s="650"/>
      <c r="AL19" s="247"/>
      <c r="AM19" s="650"/>
      <c r="AN19" s="247"/>
      <c r="AO19" s="650"/>
      <c r="AP19" s="247"/>
      <c r="AQ19" s="650"/>
      <c r="AR19" s="247"/>
      <c r="AS19" s="650"/>
      <c r="AT19" s="247"/>
      <c r="AU19" s="464">
        <f t="shared" si="2"/>
        <v>0</v>
      </c>
      <c r="AV19" s="465">
        <f t="shared" si="0"/>
        <v>0</v>
      </c>
      <c r="AW19" s="671" t="str">
        <f t="shared" si="1"/>
        <v>OK</v>
      </c>
      <c r="AX19" s="674">
        <f>'t1'!K19-'t3'!C19-'t3'!E19-'t3'!G19-'t3'!I19+'t3'!K19+'t3'!M19+'t3'!O19</f>
        <v>0</v>
      </c>
      <c r="AY19" s="675">
        <f>'t1'!L19-'t3'!D19-'t3'!F19-'t3'!H19-'t3'!J19+'t3'!L19+'t3'!N19+'t3'!P19</f>
        <v>0</v>
      </c>
      <c r="AZ19" s="5">
        <f>'t1'!M19</f>
        <v>0</v>
      </c>
    </row>
    <row r="20" spans="1:52" ht="12.75" customHeight="1">
      <c r="A20" s="19" t="str">
        <f>'t1'!A20</f>
        <v>CAPITANO + 10 ANNI</v>
      </c>
      <c r="B20" s="141" t="str">
        <f>'t1'!B20</f>
        <v>018937</v>
      </c>
      <c r="C20" s="651"/>
      <c r="D20" s="652"/>
      <c r="E20" s="651"/>
      <c r="F20" s="652"/>
      <c r="G20" s="651"/>
      <c r="H20" s="652"/>
      <c r="I20" s="651"/>
      <c r="J20" s="652"/>
      <c r="K20" s="651"/>
      <c r="L20" s="652"/>
      <c r="M20" s="651"/>
      <c r="N20" s="652"/>
      <c r="O20" s="651"/>
      <c r="P20" s="652"/>
      <c r="Q20" s="651"/>
      <c r="R20" s="652"/>
      <c r="S20" s="651"/>
      <c r="T20" s="652"/>
      <c r="U20" s="651"/>
      <c r="V20" s="247"/>
      <c r="W20" s="650"/>
      <c r="X20" s="247"/>
      <c r="Y20" s="650"/>
      <c r="Z20" s="247"/>
      <c r="AA20" s="650"/>
      <c r="AB20" s="247"/>
      <c r="AC20" s="650"/>
      <c r="AD20" s="247"/>
      <c r="AE20" s="650"/>
      <c r="AF20" s="247"/>
      <c r="AG20" s="650"/>
      <c r="AH20" s="247"/>
      <c r="AI20" s="650"/>
      <c r="AJ20" s="247"/>
      <c r="AK20" s="650"/>
      <c r="AL20" s="247"/>
      <c r="AM20" s="650"/>
      <c r="AN20" s="247"/>
      <c r="AO20" s="650"/>
      <c r="AP20" s="247"/>
      <c r="AQ20" s="650"/>
      <c r="AR20" s="247"/>
      <c r="AS20" s="650"/>
      <c r="AT20" s="247"/>
      <c r="AU20" s="464">
        <f t="shared" si="2"/>
        <v>0</v>
      </c>
      <c r="AV20" s="465">
        <f t="shared" si="0"/>
        <v>0</v>
      </c>
      <c r="AW20" s="671" t="str">
        <f t="shared" si="1"/>
        <v>OK</v>
      </c>
      <c r="AX20" s="674">
        <f>'t1'!K20-'t3'!C20-'t3'!E20-'t3'!G20-'t3'!I20+'t3'!K20+'t3'!M20+'t3'!O20</f>
        <v>0</v>
      </c>
      <c r="AY20" s="675">
        <f>'t1'!L20-'t3'!D20-'t3'!F20-'t3'!H20-'t3'!J20+'t3'!L20+'t3'!N20+'t3'!P20</f>
        <v>0</v>
      </c>
      <c r="AZ20" s="5">
        <f>'t1'!M20</f>
        <v>0</v>
      </c>
    </row>
    <row r="21" spans="1:52" ht="12.75" customHeight="1">
      <c r="A21" s="19" t="str">
        <f>'t1'!A21</f>
        <v>CAPITANO</v>
      </c>
      <c r="B21" s="141" t="str">
        <f>'t1'!B21</f>
        <v>018213</v>
      </c>
      <c r="C21" s="653"/>
      <c r="D21" s="251"/>
      <c r="E21" s="653"/>
      <c r="F21" s="251"/>
      <c r="G21" s="653"/>
      <c r="H21" s="251"/>
      <c r="I21" s="653"/>
      <c r="J21" s="251"/>
      <c r="K21" s="653"/>
      <c r="L21" s="251"/>
      <c r="M21" s="653"/>
      <c r="N21" s="251"/>
      <c r="O21" s="653"/>
      <c r="P21" s="251"/>
      <c r="Q21" s="653"/>
      <c r="R21" s="251"/>
      <c r="S21" s="653"/>
      <c r="T21" s="251"/>
      <c r="U21" s="653"/>
      <c r="V21" s="247"/>
      <c r="W21" s="650"/>
      <c r="X21" s="247"/>
      <c r="Y21" s="650"/>
      <c r="Z21" s="247"/>
      <c r="AA21" s="650"/>
      <c r="AB21" s="247"/>
      <c r="AC21" s="650"/>
      <c r="AD21" s="247"/>
      <c r="AE21" s="650"/>
      <c r="AF21" s="247"/>
      <c r="AG21" s="650"/>
      <c r="AH21" s="247"/>
      <c r="AI21" s="650"/>
      <c r="AJ21" s="247"/>
      <c r="AK21" s="650"/>
      <c r="AL21" s="247"/>
      <c r="AM21" s="650"/>
      <c r="AN21" s="247"/>
      <c r="AO21" s="650"/>
      <c r="AP21" s="247"/>
      <c r="AQ21" s="650"/>
      <c r="AR21" s="247"/>
      <c r="AS21" s="650"/>
      <c r="AT21" s="247"/>
      <c r="AU21" s="464">
        <f t="shared" si="2"/>
        <v>0</v>
      </c>
      <c r="AV21" s="465">
        <f t="shared" si="0"/>
        <v>0</v>
      </c>
      <c r="AW21" s="671" t="str">
        <f t="shared" si="1"/>
        <v>OK</v>
      </c>
      <c r="AX21" s="674">
        <f>'t1'!K21-'t3'!C21-'t3'!E21-'t3'!G21-'t3'!I21+'t3'!K21+'t3'!M21+'t3'!O21</f>
        <v>0</v>
      </c>
      <c r="AY21" s="675">
        <f>'t1'!L21-'t3'!D21-'t3'!F21-'t3'!H21-'t3'!J21+'t3'!L21+'t3'!N21+'t3'!P21</f>
        <v>0</v>
      </c>
      <c r="AZ21" s="5">
        <f>'t1'!M21</f>
        <v>0</v>
      </c>
    </row>
    <row r="22" spans="1:52" ht="12.75" customHeight="1">
      <c r="A22" s="19" t="str">
        <f>'t1'!A22</f>
        <v>TENENTE</v>
      </c>
      <c r="B22" s="141" t="str">
        <f>'t1'!B22</f>
        <v>018226</v>
      </c>
      <c r="C22" s="650"/>
      <c r="D22" s="247"/>
      <c r="E22" s="650"/>
      <c r="F22" s="247"/>
      <c r="G22" s="650"/>
      <c r="H22" s="247"/>
      <c r="I22" s="650"/>
      <c r="J22" s="247"/>
      <c r="K22" s="650"/>
      <c r="L22" s="247"/>
      <c r="M22" s="650"/>
      <c r="N22" s="247"/>
      <c r="O22" s="650"/>
      <c r="P22" s="247"/>
      <c r="Q22" s="650"/>
      <c r="R22" s="247"/>
      <c r="S22" s="650"/>
      <c r="T22" s="247"/>
      <c r="U22" s="650"/>
      <c r="V22" s="247"/>
      <c r="W22" s="650"/>
      <c r="X22" s="247"/>
      <c r="Y22" s="650"/>
      <c r="Z22" s="247"/>
      <c r="AA22" s="650"/>
      <c r="AB22" s="247"/>
      <c r="AC22" s="650"/>
      <c r="AD22" s="247"/>
      <c r="AE22" s="650"/>
      <c r="AF22" s="247"/>
      <c r="AG22" s="650"/>
      <c r="AH22" s="247"/>
      <c r="AI22" s="650"/>
      <c r="AJ22" s="247"/>
      <c r="AK22" s="650"/>
      <c r="AL22" s="247"/>
      <c r="AM22" s="650"/>
      <c r="AN22" s="247"/>
      <c r="AO22" s="650"/>
      <c r="AP22" s="247"/>
      <c r="AQ22" s="650"/>
      <c r="AR22" s="247"/>
      <c r="AS22" s="650"/>
      <c r="AT22" s="247"/>
      <c r="AU22" s="464">
        <f t="shared" si="2"/>
        <v>0</v>
      </c>
      <c r="AV22" s="465">
        <f t="shared" si="0"/>
        <v>0</v>
      </c>
      <c r="AW22" s="671" t="str">
        <f t="shared" si="1"/>
        <v>OK</v>
      </c>
      <c r="AX22" s="674">
        <f>'t1'!K22-'t3'!C22-'t3'!E22-'t3'!G22-'t3'!I22+'t3'!K22+'t3'!M22+'t3'!O22</f>
        <v>0</v>
      </c>
      <c r="AY22" s="675">
        <f>'t1'!L22-'t3'!D22-'t3'!F22-'t3'!H22-'t3'!J22+'t3'!L22+'t3'!N22+'t3'!P22</f>
        <v>0</v>
      </c>
      <c r="AZ22" s="5">
        <f>'t1'!M22</f>
        <v>0</v>
      </c>
    </row>
    <row r="23" spans="1:52" ht="12.75" customHeight="1">
      <c r="A23" s="19" t="str">
        <f>'t1'!A23</f>
        <v>SOTTOTENENTE</v>
      </c>
      <c r="B23" s="141" t="str">
        <f>'t1'!B23</f>
        <v>017225</v>
      </c>
      <c r="C23" s="650"/>
      <c r="D23" s="247"/>
      <c r="E23" s="650"/>
      <c r="F23" s="247"/>
      <c r="G23" s="650"/>
      <c r="H23" s="247"/>
      <c r="I23" s="650"/>
      <c r="J23" s="247"/>
      <c r="K23" s="650"/>
      <c r="L23" s="247"/>
      <c r="M23" s="650"/>
      <c r="N23" s="247"/>
      <c r="O23" s="650"/>
      <c r="P23" s="247"/>
      <c r="Q23" s="650"/>
      <c r="R23" s="247"/>
      <c r="S23" s="650"/>
      <c r="T23" s="247"/>
      <c r="U23" s="650"/>
      <c r="V23" s="247"/>
      <c r="W23" s="650"/>
      <c r="X23" s="247"/>
      <c r="Y23" s="650"/>
      <c r="Z23" s="247"/>
      <c r="AA23" s="650"/>
      <c r="AB23" s="247"/>
      <c r="AC23" s="650"/>
      <c r="AD23" s="247"/>
      <c r="AE23" s="650"/>
      <c r="AF23" s="247"/>
      <c r="AG23" s="650"/>
      <c r="AH23" s="247"/>
      <c r="AI23" s="650"/>
      <c r="AJ23" s="247"/>
      <c r="AK23" s="650"/>
      <c r="AL23" s="247"/>
      <c r="AM23" s="650"/>
      <c r="AN23" s="247"/>
      <c r="AO23" s="650"/>
      <c r="AP23" s="247"/>
      <c r="AQ23" s="650"/>
      <c r="AR23" s="247"/>
      <c r="AS23" s="650"/>
      <c r="AT23" s="247"/>
      <c r="AU23" s="464">
        <f t="shared" si="2"/>
        <v>0</v>
      </c>
      <c r="AV23" s="465">
        <f t="shared" si="0"/>
        <v>0</v>
      </c>
      <c r="AW23" s="671" t="str">
        <f t="shared" si="1"/>
        <v>OK</v>
      </c>
      <c r="AX23" s="674">
        <f>'t1'!K23-'t3'!C23-'t3'!E23-'t3'!G23-'t3'!I23+'t3'!K23+'t3'!M23+'t3'!O23</f>
        <v>0</v>
      </c>
      <c r="AY23" s="675">
        <f>'t1'!L23-'t3'!D23-'t3'!F23-'t3'!H23-'t3'!J23+'t3'!L23+'t3'!N23+'t3'!P23</f>
        <v>0</v>
      </c>
      <c r="AZ23" s="5">
        <f>'t1'!M23</f>
        <v>0</v>
      </c>
    </row>
    <row r="24" spans="1:52" ht="12.75" customHeight="1">
      <c r="A24" s="19" t="str">
        <f>'t1'!A24</f>
        <v>LUOGOTENENTE CARICHE SPECIALI</v>
      </c>
      <c r="B24" s="141" t="str">
        <f>'t1'!B24</f>
        <v>017964</v>
      </c>
      <c r="C24" s="650"/>
      <c r="D24" s="247"/>
      <c r="E24" s="650"/>
      <c r="F24" s="247"/>
      <c r="G24" s="650"/>
      <c r="H24" s="247"/>
      <c r="I24" s="650"/>
      <c r="J24" s="247"/>
      <c r="K24" s="650"/>
      <c r="L24" s="247"/>
      <c r="M24" s="650"/>
      <c r="N24" s="247"/>
      <c r="O24" s="650"/>
      <c r="P24" s="247"/>
      <c r="Q24" s="650"/>
      <c r="R24" s="247"/>
      <c r="S24" s="650"/>
      <c r="T24" s="247"/>
      <c r="U24" s="650"/>
      <c r="V24" s="247"/>
      <c r="W24" s="650"/>
      <c r="X24" s="247"/>
      <c r="Y24" s="650"/>
      <c r="Z24" s="247"/>
      <c r="AA24" s="650"/>
      <c r="AB24" s="247"/>
      <c r="AC24" s="650"/>
      <c r="AD24" s="247"/>
      <c r="AE24" s="650"/>
      <c r="AF24" s="247"/>
      <c r="AG24" s="650"/>
      <c r="AH24" s="247"/>
      <c r="AI24" s="650"/>
      <c r="AJ24" s="247"/>
      <c r="AK24" s="650"/>
      <c r="AL24" s="247"/>
      <c r="AM24" s="650"/>
      <c r="AN24" s="247"/>
      <c r="AO24" s="650"/>
      <c r="AP24" s="247"/>
      <c r="AQ24" s="650"/>
      <c r="AR24" s="247"/>
      <c r="AS24" s="650"/>
      <c r="AT24" s="247"/>
      <c r="AU24" s="464">
        <f t="shared" si="2"/>
        <v>0</v>
      </c>
      <c r="AV24" s="465">
        <f t="shared" si="0"/>
        <v>0</v>
      </c>
      <c r="AW24" s="671" t="str">
        <f t="shared" si="1"/>
        <v>OK</v>
      </c>
      <c r="AX24" s="674">
        <f>'t1'!K24-'t3'!C24-'t3'!E24-'t3'!G24-'t3'!I24+'t3'!K24+'t3'!M24+'t3'!O24</f>
        <v>0</v>
      </c>
      <c r="AY24" s="675">
        <f>'t1'!L24-'t3'!D24-'t3'!F24-'t3'!H24-'t3'!J24+'t3'!L24+'t3'!N24+'t3'!P24</f>
        <v>0</v>
      </c>
      <c r="AZ24" s="5">
        <f>'t1'!M24</f>
        <v>0</v>
      </c>
    </row>
    <row r="25" spans="1:52" ht="12.75" customHeight="1">
      <c r="A25" s="19" t="str">
        <f>'t1'!A25</f>
        <v>LUOGOTENENTE</v>
      </c>
      <c r="B25" s="141" t="str">
        <f>'t1'!B25</f>
        <v>017836</v>
      </c>
      <c r="C25" s="650"/>
      <c r="D25" s="247"/>
      <c r="E25" s="650"/>
      <c r="F25" s="247"/>
      <c r="G25" s="650"/>
      <c r="H25" s="247"/>
      <c r="I25" s="650"/>
      <c r="J25" s="247"/>
      <c r="K25" s="650"/>
      <c r="L25" s="247"/>
      <c r="M25" s="650"/>
      <c r="N25" s="247"/>
      <c r="O25" s="650"/>
      <c r="P25" s="247"/>
      <c r="Q25" s="650"/>
      <c r="R25" s="247"/>
      <c r="S25" s="650"/>
      <c r="T25" s="247"/>
      <c r="U25" s="650"/>
      <c r="V25" s="247"/>
      <c r="W25" s="650"/>
      <c r="X25" s="247"/>
      <c r="Y25" s="650"/>
      <c r="Z25" s="247"/>
      <c r="AA25" s="650"/>
      <c r="AB25" s="247"/>
      <c r="AC25" s="650"/>
      <c r="AD25" s="247"/>
      <c r="AE25" s="650"/>
      <c r="AF25" s="247"/>
      <c r="AG25" s="650"/>
      <c r="AH25" s="247"/>
      <c r="AI25" s="650"/>
      <c r="AJ25" s="247"/>
      <c r="AK25" s="650"/>
      <c r="AL25" s="247"/>
      <c r="AM25" s="650"/>
      <c r="AN25" s="247"/>
      <c r="AO25" s="650"/>
      <c r="AP25" s="247"/>
      <c r="AQ25" s="650"/>
      <c r="AR25" s="247"/>
      <c r="AS25" s="650"/>
      <c r="AT25" s="247"/>
      <c r="AU25" s="464">
        <f t="shared" si="2"/>
        <v>0</v>
      </c>
      <c r="AV25" s="465">
        <f t="shared" si="0"/>
        <v>0</v>
      </c>
      <c r="AW25" s="671" t="str">
        <f t="shared" si="1"/>
        <v>OK</v>
      </c>
      <c r="AX25" s="674">
        <f>'t1'!K25-'t3'!C25-'t3'!E25-'t3'!G25-'t3'!I25+'t3'!K25+'t3'!M25+'t3'!O25</f>
        <v>0</v>
      </c>
      <c r="AY25" s="675">
        <f>'t1'!L25-'t3'!D25-'t3'!F25-'t3'!H25-'t3'!J25+'t3'!L25+'t3'!N25+'t3'!P25</f>
        <v>0</v>
      </c>
      <c r="AZ25" s="5">
        <f>'t1'!M25</f>
        <v>0</v>
      </c>
    </row>
    <row r="26" spans="1:52" ht="12.75" customHeight="1">
      <c r="A26" s="19" t="str">
        <f>'t1'!A26</f>
        <v>MARESCIALLO AIUTANTE CON 8 ANNI NEL GRADO</v>
      </c>
      <c r="B26" s="141" t="str">
        <f>'t1'!B26</f>
        <v>017837</v>
      </c>
      <c r="C26" s="650"/>
      <c r="D26" s="247"/>
      <c r="E26" s="650"/>
      <c r="F26" s="247"/>
      <c r="G26" s="650"/>
      <c r="H26" s="247"/>
      <c r="I26" s="650"/>
      <c r="J26" s="247"/>
      <c r="K26" s="650"/>
      <c r="L26" s="247"/>
      <c r="M26" s="650"/>
      <c r="N26" s="247"/>
      <c r="O26" s="650"/>
      <c r="P26" s="247"/>
      <c r="Q26" s="650"/>
      <c r="R26" s="247"/>
      <c r="S26" s="650"/>
      <c r="T26" s="247"/>
      <c r="U26" s="650"/>
      <c r="V26" s="247"/>
      <c r="W26" s="650"/>
      <c r="X26" s="247"/>
      <c r="Y26" s="650"/>
      <c r="Z26" s="247"/>
      <c r="AA26" s="650"/>
      <c r="AB26" s="247"/>
      <c r="AC26" s="650"/>
      <c r="AD26" s="247"/>
      <c r="AE26" s="650"/>
      <c r="AF26" s="247"/>
      <c r="AG26" s="650"/>
      <c r="AH26" s="247"/>
      <c r="AI26" s="650"/>
      <c r="AJ26" s="247"/>
      <c r="AK26" s="650"/>
      <c r="AL26" s="247"/>
      <c r="AM26" s="650"/>
      <c r="AN26" s="247"/>
      <c r="AO26" s="650"/>
      <c r="AP26" s="247"/>
      <c r="AQ26" s="650"/>
      <c r="AR26" s="247"/>
      <c r="AS26" s="650"/>
      <c r="AT26" s="247"/>
      <c r="AU26" s="464">
        <f t="shared" si="2"/>
        <v>0</v>
      </c>
      <c r="AV26" s="465">
        <f t="shared" si="0"/>
        <v>0</v>
      </c>
      <c r="AW26" s="671" t="str">
        <f t="shared" si="1"/>
        <v>OK</v>
      </c>
      <c r="AX26" s="674">
        <f>'t1'!K26-'t3'!C26-'t3'!E26-'t3'!G26-'t3'!I26+'t3'!K26+'t3'!M26+'t3'!O26</f>
        <v>0</v>
      </c>
      <c r="AY26" s="675">
        <f>'t1'!L26-'t3'!D26-'t3'!F26-'t3'!H26-'t3'!J26+'t3'!L26+'t3'!N26+'t3'!P26</f>
        <v>0</v>
      </c>
      <c r="AZ26" s="5">
        <f>'t1'!M26</f>
        <v>0</v>
      </c>
    </row>
    <row r="27" spans="1:52" ht="12.75" customHeight="1">
      <c r="A27" s="19" t="str">
        <f>'t1'!A27</f>
        <v>MARESCIALLO AIUTANTE</v>
      </c>
      <c r="B27" s="141" t="str">
        <f>'t1'!B27</f>
        <v>017237</v>
      </c>
      <c r="C27" s="650"/>
      <c r="D27" s="247"/>
      <c r="E27" s="650"/>
      <c r="F27" s="247"/>
      <c r="G27" s="650"/>
      <c r="H27" s="247"/>
      <c r="I27" s="650"/>
      <c r="J27" s="247"/>
      <c r="K27" s="650"/>
      <c r="L27" s="247"/>
      <c r="M27" s="650"/>
      <c r="N27" s="247"/>
      <c r="O27" s="650"/>
      <c r="P27" s="247"/>
      <c r="Q27" s="650"/>
      <c r="R27" s="247"/>
      <c r="S27" s="650"/>
      <c r="T27" s="247"/>
      <c r="U27" s="650"/>
      <c r="V27" s="247"/>
      <c r="W27" s="650"/>
      <c r="X27" s="247"/>
      <c r="Y27" s="650"/>
      <c r="Z27" s="247"/>
      <c r="AA27" s="650"/>
      <c r="AB27" s="247"/>
      <c r="AC27" s="650"/>
      <c r="AD27" s="247"/>
      <c r="AE27" s="650"/>
      <c r="AF27" s="247"/>
      <c r="AG27" s="650"/>
      <c r="AH27" s="247"/>
      <c r="AI27" s="650"/>
      <c r="AJ27" s="247"/>
      <c r="AK27" s="650"/>
      <c r="AL27" s="247"/>
      <c r="AM27" s="650"/>
      <c r="AN27" s="247"/>
      <c r="AO27" s="650"/>
      <c r="AP27" s="247"/>
      <c r="AQ27" s="650"/>
      <c r="AR27" s="247"/>
      <c r="AS27" s="650"/>
      <c r="AT27" s="247"/>
      <c r="AU27" s="464">
        <f t="shared" si="2"/>
        <v>0</v>
      </c>
      <c r="AV27" s="465">
        <f t="shared" si="0"/>
        <v>0</v>
      </c>
      <c r="AW27" s="671" t="str">
        <f t="shared" si="1"/>
        <v>OK</v>
      </c>
      <c r="AX27" s="674">
        <f>'t1'!K27-'t3'!C27-'t3'!E27-'t3'!G27-'t3'!I27+'t3'!K27+'t3'!M27+'t3'!O27</f>
        <v>0</v>
      </c>
      <c r="AY27" s="675">
        <f>'t1'!L27-'t3'!D27-'t3'!F27-'t3'!H27-'t3'!J27+'t3'!L27+'t3'!N27+'t3'!P27</f>
        <v>0</v>
      </c>
      <c r="AZ27" s="5">
        <f>'t1'!M27</f>
        <v>0</v>
      </c>
    </row>
    <row r="28" spans="1:52" ht="12.75" customHeight="1">
      <c r="A28" s="19" t="str">
        <f>'t1'!A28</f>
        <v>MARESCIALLO CAPO CON 10 ANNI</v>
      </c>
      <c r="B28" s="141" t="str">
        <f>'t1'!B28</f>
        <v>016MC0</v>
      </c>
      <c r="C28" s="650"/>
      <c r="D28" s="247"/>
      <c r="E28" s="650"/>
      <c r="F28" s="247"/>
      <c r="G28" s="650"/>
      <c r="H28" s="247"/>
      <c r="I28" s="650"/>
      <c r="J28" s="247"/>
      <c r="K28" s="650"/>
      <c r="L28" s="247"/>
      <c r="M28" s="650"/>
      <c r="N28" s="247"/>
      <c r="O28" s="650"/>
      <c r="P28" s="247"/>
      <c r="Q28" s="650"/>
      <c r="R28" s="247"/>
      <c r="S28" s="650"/>
      <c r="T28" s="247"/>
      <c r="U28" s="650"/>
      <c r="V28" s="247"/>
      <c r="W28" s="650"/>
      <c r="X28" s="247"/>
      <c r="Y28" s="650"/>
      <c r="Z28" s="247"/>
      <c r="AA28" s="650"/>
      <c r="AB28" s="247"/>
      <c r="AC28" s="650"/>
      <c r="AD28" s="247"/>
      <c r="AE28" s="650"/>
      <c r="AF28" s="247"/>
      <c r="AG28" s="650"/>
      <c r="AH28" s="247"/>
      <c r="AI28" s="650"/>
      <c r="AJ28" s="247"/>
      <c r="AK28" s="650"/>
      <c r="AL28" s="247"/>
      <c r="AM28" s="650"/>
      <c r="AN28" s="247"/>
      <c r="AO28" s="650"/>
      <c r="AP28" s="247"/>
      <c r="AQ28" s="650"/>
      <c r="AR28" s="247"/>
      <c r="AS28" s="650"/>
      <c r="AT28" s="247"/>
      <c r="AU28" s="464">
        <f t="shared" si="2"/>
        <v>0</v>
      </c>
      <c r="AV28" s="465">
        <f t="shared" si="0"/>
        <v>0</v>
      </c>
      <c r="AW28" s="671" t="str">
        <f t="shared" si="1"/>
        <v>OK</v>
      </c>
      <c r="AX28" s="674">
        <f>'t1'!K28-'t3'!C28-'t3'!E28-'t3'!G28-'t3'!I28+'t3'!K28+'t3'!M28+'t3'!O28</f>
        <v>0</v>
      </c>
      <c r="AY28" s="675">
        <f>'t1'!L28-'t3'!D28-'t3'!F28-'t3'!H28-'t3'!J28+'t3'!L28+'t3'!N28+'t3'!P28</f>
        <v>0</v>
      </c>
      <c r="AZ28" s="5">
        <f>'t1'!M28</f>
        <v>0</v>
      </c>
    </row>
    <row r="29" spans="1:52" ht="12.75" customHeight="1">
      <c r="A29" s="19" t="str">
        <f>'t1'!A29</f>
        <v>MARESCIALLO CAPO</v>
      </c>
      <c r="B29" s="141" t="str">
        <f>'t1'!B29</f>
        <v>016224</v>
      </c>
      <c r="C29" s="650"/>
      <c r="D29" s="247"/>
      <c r="E29" s="650"/>
      <c r="F29" s="247"/>
      <c r="G29" s="650"/>
      <c r="H29" s="247"/>
      <c r="I29" s="650"/>
      <c r="J29" s="247"/>
      <c r="K29" s="650"/>
      <c r="L29" s="247"/>
      <c r="M29" s="650"/>
      <c r="N29" s="247"/>
      <c r="O29" s="650"/>
      <c r="P29" s="247"/>
      <c r="Q29" s="650"/>
      <c r="R29" s="247"/>
      <c r="S29" s="650"/>
      <c r="T29" s="247"/>
      <c r="U29" s="650"/>
      <c r="V29" s="247"/>
      <c r="W29" s="650"/>
      <c r="X29" s="247"/>
      <c r="Y29" s="650"/>
      <c r="Z29" s="247"/>
      <c r="AA29" s="650"/>
      <c r="AB29" s="247"/>
      <c r="AC29" s="650"/>
      <c r="AD29" s="247"/>
      <c r="AE29" s="650"/>
      <c r="AF29" s="247"/>
      <c r="AG29" s="650"/>
      <c r="AH29" s="247"/>
      <c r="AI29" s="650"/>
      <c r="AJ29" s="247"/>
      <c r="AK29" s="650"/>
      <c r="AL29" s="247"/>
      <c r="AM29" s="650"/>
      <c r="AN29" s="247"/>
      <c r="AO29" s="650"/>
      <c r="AP29" s="247"/>
      <c r="AQ29" s="650"/>
      <c r="AR29" s="247"/>
      <c r="AS29" s="650"/>
      <c r="AT29" s="247"/>
      <c r="AU29" s="464">
        <f t="shared" si="2"/>
        <v>0</v>
      </c>
      <c r="AV29" s="465">
        <f t="shared" si="0"/>
        <v>0</v>
      </c>
      <c r="AW29" s="671" t="str">
        <f t="shared" si="1"/>
        <v>OK</v>
      </c>
      <c r="AX29" s="674">
        <f>'t1'!K29-'t3'!C29-'t3'!E29-'t3'!G29-'t3'!I29+'t3'!K29+'t3'!M29+'t3'!O29</f>
        <v>0</v>
      </c>
      <c r="AY29" s="675">
        <f>'t1'!L29-'t3'!D29-'t3'!F29-'t3'!H29-'t3'!J29+'t3'!L29+'t3'!N29+'t3'!P29</f>
        <v>0</v>
      </c>
      <c r="AZ29" s="5">
        <f>'t1'!M29</f>
        <v>0</v>
      </c>
    </row>
    <row r="30" spans="1:52" ht="12.75" customHeight="1">
      <c r="A30" s="19" t="str">
        <f>'t1'!A30</f>
        <v>MARESCIALLO ORDINARIO</v>
      </c>
      <c r="B30" s="141" t="str">
        <f>'t1'!B30</f>
        <v>015238</v>
      </c>
      <c r="C30" s="650"/>
      <c r="D30" s="247"/>
      <c r="E30" s="650"/>
      <c r="F30" s="247"/>
      <c r="G30" s="650"/>
      <c r="H30" s="247"/>
      <c r="I30" s="650"/>
      <c r="J30" s="247"/>
      <c r="K30" s="650"/>
      <c r="L30" s="247"/>
      <c r="M30" s="650"/>
      <c r="N30" s="247"/>
      <c r="O30" s="650"/>
      <c r="P30" s="247"/>
      <c r="Q30" s="650"/>
      <c r="R30" s="247"/>
      <c r="S30" s="650"/>
      <c r="T30" s="247"/>
      <c r="U30" s="650"/>
      <c r="V30" s="247"/>
      <c r="W30" s="650"/>
      <c r="X30" s="247"/>
      <c r="Y30" s="650"/>
      <c r="Z30" s="247"/>
      <c r="AA30" s="650"/>
      <c r="AB30" s="247"/>
      <c r="AC30" s="650"/>
      <c r="AD30" s="247"/>
      <c r="AE30" s="650"/>
      <c r="AF30" s="247"/>
      <c r="AG30" s="650"/>
      <c r="AH30" s="247"/>
      <c r="AI30" s="650"/>
      <c r="AJ30" s="247"/>
      <c r="AK30" s="650"/>
      <c r="AL30" s="247"/>
      <c r="AM30" s="650"/>
      <c r="AN30" s="247"/>
      <c r="AO30" s="650"/>
      <c r="AP30" s="247"/>
      <c r="AQ30" s="650"/>
      <c r="AR30" s="247"/>
      <c r="AS30" s="650"/>
      <c r="AT30" s="247"/>
      <c r="AU30" s="464">
        <f t="shared" si="2"/>
        <v>0</v>
      </c>
      <c r="AV30" s="465">
        <f t="shared" si="0"/>
        <v>0</v>
      </c>
      <c r="AW30" s="671" t="str">
        <f t="shared" si="1"/>
        <v>OK</v>
      </c>
      <c r="AX30" s="674">
        <f>'t1'!K30-'t3'!C30-'t3'!E30-'t3'!G30-'t3'!I30+'t3'!K30+'t3'!M30+'t3'!O30</f>
        <v>0</v>
      </c>
      <c r="AY30" s="675">
        <f>'t1'!L30-'t3'!D30-'t3'!F30-'t3'!H30-'t3'!J30+'t3'!L30+'t3'!N30+'t3'!P30</f>
        <v>0</v>
      </c>
      <c r="AZ30" s="5">
        <f>'t1'!M30</f>
        <v>0</v>
      </c>
    </row>
    <row r="31" spans="1:52" ht="12.75" customHeight="1">
      <c r="A31" s="19" t="str">
        <f>'t1'!A31</f>
        <v>MARESCIALLO</v>
      </c>
      <c r="B31" s="141" t="str">
        <f>'t1'!B31</f>
        <v>014324</v>
      </c>
      <c r="C31" s="650"/>
      <c r="D31" s="247"/>
      <c r="E31" s="650"/>
      <c r="F31" s="247"/>
      <c r="G31" s="650"/>
      <c r="H31" s="247"/>
      <c r="I31" s="650"/>
      <c r="J31" s="247"/>
      <c r="K31" s="650"/>
      <c r="L31" s="247"/>
      <c r="M31" s="650"/>
      <c r="N31" s="247"/>
      <c r="O31" s="650"/>
      <c r="P31" s="247"/>
      <c r="Q31" s="650"/>
      <c r="R31" s="247"/>
      <c r="S31" s="650"/>
      <c r="T31" s="247"/>
      <c r="U31" s="650"/>
      <c r="V31" s="247"/>
      <c r="W31" s="650"/>
      <c r="X31" s="247"/>
      <c r="Y31" s="650"/>
      <c r="Z31" s="247"/>
      <c r="AA31" s="650"/>
      <c r="AB31" s="247"/>
      <c r="AC31" s="650"/>
      <c r="AD31" s="247"/>
      <c r="AE31" s="650"/>
      <c r="AF31" s="247"/>
      <c r="AG31" s="650"/>
      <c r="AH31" s="247"/>
      <c r="AI31" s="650"/>
      <c r="AJ31" s="247"/>
      <c r="AK31" s="650"/>
      <c r="AL31" s="247"/>
      <c r="AM31" s="650"/>
      <c r="AN31" s="247"/>
      <c r="AO31" s="650"/>
      <c r="AP31" s="247"/>
      <c r="AQ31" s="650"/>
      <c r="AR31" s="247"/>
      <c r="AS31" s="650"/>
      <c r="AT31" s="247"/>
      <c r="AU31" s="464">
        <f t="shared" si="2"/>
        <v>0</v>
      </c>
      <c r="AV31" s="465">
        <f t="shared" si="0"/>
        <v>0</v>
      </c>
      <c r="AW31" s="671" t="str">
        <f t="shared" si="1"/>
        <v>OK</v>
      </c>
      <c r="AX31" s="674">
        <f>'t1'!K31-'t3'!C31-'t3'!E31-'t3'!G31-'t3'!I31+'t3'!K31+'t3'!M31+'t3'!O31</f>
        <v>0</v>
      </c>
      <c r="AY31" s="675">
        <f>'t1'!L31-'t3'!D31-'t3'!F31-'t3'!H31-'t3'!J31+'t3'!L31+'t3'!N31+'t3'!P31</f>
        <v>0</v>
      </c>
      <c r="AZ31" s="5">
        <f>'t1'!M31</f>
        <v>0</v>
      </c>
    </row>
    <row r="32" spans="1:52" ht="12.75" customHeight="1">
      <c r="A32" s="19" t="str">
        <f>'t1'!A32</f>
        <v>BRIGADIERE CAPO QUALIFICA SPECIALE</v>
      </c>
      <c r="B32" s="141" t="str">
        <f>'t1'!B32</f>
        <v>015965</v>
      </c>
      <c r="C32" s="650"/>
      <c r="D32" s="247"/>
      <c r="E32" s="650"/>
      <c r="F32" s="247"/>
      <c r="G32" s="650"/>
      <c r="H32" s="247"/>
      <c r="I32" s="650"/>
      <c r="J32" s="247"/>
      <c r="K32" s="650"/>
      <c r="L32" s="247"/>
      <c r="M32" s="650"/>
      <c r="N32" s="247"/>
      <c r="O32" s="650"/>
      <c r="P32" s="247"/>
      <c r="Q32" s="650"/>
      <c r="R32" s="247"/>
      <c r="S32" s="650"/>
      <c r="T32" s="247"/>
      <c r="U32" s="650"/>
      <c r="V32" s="247"/>
      <c r="W32" s="650"/>
      <c r="X32" s="247"/>
      <c r="Y32" s="650"/>
      <c r="Z32" s="247"/>
      <c r="AA32" s="650"/>
      <c r="AB32" s="247"/>
      <c r="AC32" s="650"/>
      <c r="AD32" s="247"/>
      <c r="AE32" s="650"/>
      <c r="AF32" s="247"/>
      <c r="AG32" s="650"/>
      <c r="AH32" s="247"/>
      <c r="AI32" s="650"/>
      <c r="AJ32" s="247"/>
      <c r="AK32" s="650"/>
      <c r="AL32" s="247"/>
      <c r="AM32" s="650"/>
      <c r="AN32" s="247"/>
      <c r="AO32" s="650"/>
      <c r="AP32" s="247"/>
      <c r="AQ32" s="650"/>
      <c r="AR32" s="247"/>
      <c r="AS32" s="650"/>
      <c r="AT32" s="247"/>
      <c r="AU32" s="464">
        <f t="shared" si="2"/>
        <v>0</v>
      </c>
      <c r="AV32" s="465">
        <f t="shared" si="0"/>
        <v>0</v>
      </c>
      <c r="AW32" s="671" t="str">
        <f t="shared" si="1"/>
        <v>OK</v>
      </c>
      <c r="AX32" s="674">
        <f>'t1'!K32-'t3'!C32-'t3'!E32-'t3'!G32-'t3'!I32+'t3'!K32+'t3'!M32+'t3'!O32</f>
        <v>0</v>
      </c>
      <c r="AY32" s="675">
        <f>'t1'!L32-'t3'!D32-'t3'!F32-'t3'!H32-'t3'!J32+'t3'!L32+'t3'!N32+'t3'!P32</f>
        <v>0</v>
      </c>
      <c r="AZ32" s="5">
        <f>'t1'!M32</f>
        <v>0</v>
      </c>
    </row>
    <row r="33" spans="1:52" ht="12.75" customHeight="1">
      <c r="A33" s="142" t="str">
        <f>'t1'!A33</f>
        <v>BRIGADIERE CAPO CON 4 ANNI NEL GRADO</v>
      </c>
      <c r="B33" s="214" t="str">
        <f>'t1'!B33</f>
        <v>015966</v>
      </c>
      <c r="C33" s="650"/>
      <c r="D33" s="247"/>
      <c r="E33" s="650"/>
      <c r="F33" s="247"/>
      <c r="G33" s="650"/>
      <c r="H33" s="247"/>
      <c r="I33" s="650"/>
      <c r="J33" s="247"/>
      <c r="K33" s="650"/>
      <c r="L33" s="247"/>
      <c r="M33" s="650"/>
      <c r="N33" s="247"/>
      <c r="O33" s="650"/>
      <c r="P33" s="247"/>
      <c r="Q33" s="650"/>
      <c r="R33" s="247"/>
      <c r="S33" s="650"/>
      <c r="T33" s="247"/>
      <c r="U33" s="650"/>
      <c r="V33" s="247"/>
      <c r="W33" s="650"/>
      <c r="X33" s="247"/>
      <c r="Y33" s="650"/>
      <c r="Z33" s="247"/>
      <c r="AA33" s="650"/>
      <c r="AB33" s="247"/>
      <c r="AC33" s="650"/>
      <c r="AD33" s="247"/>
      <c r="AE33" s="650"/>
      <c r="AF33" s="247"/>
      <c r="AG33" s="650"/>
      <c r="AH33" s="247"/>
      <c r="AI33" s="650"/>
      <c r="AJ33" s="247"/>
      <c r="AK33" s="650"/>
      <c r="AL33" s="247"/>
      <c r="AM33" s="650"/>
      <c r="AN33" s="247"/>
      <c r="AO33" s="650"/>
      <c r="AP33" s="247"/>
      <c r="AQ33" s="650"/>
      <c r="AR33" s="247"/>
      <c r="AS33" s="650"/>
      <c r="AT33" s="247"/>
      <c r="AU33" s="464">
        <f t="shared" si="2"/>
        <v>0</v>
      </c>
      <c r="AV33" s="465">
        <f t="shared" si="0"/>
        <v>0</v>
      </c>
      <c r="AW33" s="671" t="str">
        <f t="shared" si="1"/>
        <v>OK</v>
      </c>
      <c r="AX33" s="674">
        <f>'t1'!K33-'t3'!C33-'t3'!E33-'t3'!G33-'t3'!I33+'t3'!K33+'t3'!M33+'t3'!O33</f>
        <v>0</v>
      </c>
      <c r="AY33" s="675">
        <f>'t1'!L33-'t3'!D33-'t3'!F33-'t3'!H33-'t3'!J33+'t3'!L33+'t3'!N33+'t3'!P33</f>
        <v>0</v>
      </c>
      <c r="AZ33" s="5">
        <f>'t1'!M33</f>
        <v>0</v>
      </c>
    </row>
    <row r="34" spans="1:52" ht="12.75" customHeight="1">
      <c r="A34" s="19" t="str">
        <f>'t1'!A34</f>
        <v>BRIGADIERE CAPO</v>
      </c>
      <c r="B34" s="141" t="str">
        <f>'t1'!B34</f>
        <v>015212</v>
      </c>
      <c r="C34" s="650"/>
      <c r="D34" s="247"/>
      <c r="E34" s="650"/>
      <c r="F34" s="247"/>
      <c r="G34" s="650"/>
      <c r="H34" s="247"/>
      <c r="I34" s="650"/>
      <c r="J34" s="247"/>
      <c r="K34" s="650"/>
      <c r="L34" s="247"/>
      <c r="M34" s="650"/>
      <c r="N34" s="247"/>
      <c r="O34" s="650"/>
      <c r="P34" s="247"/>
      <c r="Q34" s="650"/>
      <c r="R34" s="247"/>
      <c r="S34" s="650"/>
      <c r="T34" s="247"/>
      <c r="U34" s="650"/>
      <c r="V34" s="247"/>
      <c r="W34" s="650"/>
      <c r="X34" s="247"/>
      <c r="Y34" s="650"/>
      <c r="Z34" s="247"/>
      <c r="AA34" s="650"/>
      <c r="AB34" s="247"/>
      <c r="AC34" s="650"/>
      <c r="AD34" s="247"/>
      <c r="AE34" s="650"/>
      <c r="AF34" s="247"/>
      <c r="AG34" s="650"/>
      <c r="AH34" s="247"/>
      <c r="AI34" s="650"/>
      <c r="AJ34" s="247"/>
      <c r="AK34" s="650"/>
      <c r="AL34" s="247"/>
      <c r="AM34" s="650"/>
      <c r="AN34" s="247"/>
      <c r="AO34" s="650"/>
      <c r="AP34" s="247"/>
      <c r="AQ34" s="650"/>
      <c r="AR34" s="247"/>
      <c r="AS34" s="650"/>
      <c r="AT34" s="247"/>
      <c r="AU34" s="464">
        <f t="shared" si="2"/>
        <v>0</v>
      </c>
      <c r="AV34" s="465">
        <f t="shared" si="0"/>
        <v>0</v>
      </c>
      <c r="AW34" s="671" t="str">
        <f t="shared" si="1"/>
        <v>OK</v>
      </c>
      <c r="AX34" s="674">
        <f>'t1'!K34-'t3'!C34-'t3'!E34-'t3'!G34-'t3'!I34+'t3'!K34+'t3'!M34+'t3'!O34</f>
        <v>0</v>
      </c>
      <c r="AY34" s="675">
        <f>'t1'!L34-'t3'!D34-'t3'!F34-'t3'!H34-'t3'!J34+'t3'!L34+'t3'!N34+'t3'!P34</f>
        <v>0</v>
      </c>
      <c r="AZ34" s="5">
        <f>'t1'!M34</f>
        <v>0</v>
      </c>
    </row>
    <row r="35" spans="1:52" ht="12.75" customHeight="1">
      <c r="A35" s="19" t="str">
        <f>'t1'!A35</f>
        <v>BRIGADIERE</v>
      </c>
      <c r="B35" s="141" t="str">
        <f>'t1'!B35</f>
        <v>014211</v>
      </c>
      <c r="C35" s="650"/>
      <c r="D35" s="247"/>
      <c r="E35" s="650"/>
      <c r="F35" s="247"/>
      <c r="G35" s="650"/>
      <c r="H35" s="247"/>
      <c r="I35" s="650"/>
      <c r="J35" s="247"/>
      <c r="K35" s="650"/>
      <c r="L35" s="247"/>
      <c r="M35" s="650"/>
      <c r="N35" s="247"/>
      <c r="O35" s="650"/>
      <c r="P35" s="247"/>
      <c r="Q35" s="650"/>
      <c r="R35" s="247"/>
      <c r="S35" s="650"/>
      <c r="T35" s="247"/>
      <c r="U35" s="650"/>
      <c r="V35" s="247"/>
      <c r="W35" s="650"/>
      <c r="X35" s="247"/>
      <c r="Y35" s="650"/>
      <c r="Z35" s="247"/>
      <c r="AA35" s="650"/>
      <c r="AB35" s="247"/>
      <c r="AC35" s="650"/>
      <c r="AD35" s="247"/>
      <c r="AE35" s="650"/>
      <c r="AF35" s="247"/>
      <c r="AG35" s="650"/>
      <c r="AH35" s="247"/>
      <c r="AI35" s="650"/>
      <c r="AJ35" s="247"/>
      <c r="AK35" s="650"/>
      <c r="AL35" s="247"/>
      <c r="AM35" s="650"/>
      <c r="AN35" s="247"/>
      <c r="AO35" s="650"/>
      <c r="AP35" s="247"/>
      <c r="AQ35" s="650"/>
      <c r="AR35" s="247"/>
      <c r="AS35" s="650"/>
      <c r="AT35" s="247"/>
      <c r="AU35" s="464">
        <f t="shared" si="2"/>
        <v>0</v>
      </c>
      <c r="AV35" s="465">
        <f t="shared" si="0"/>
        <v>0</v>
      </c>
      <c r="AW35" s="671" t="str">
        <f t="shared" si="1"/>
        <v>OK</v>
      </c>
      <c r="AX35" s="674">
        <f>'t1'!K35-'t3'!C35-'t3'!E35-'t3'!G35-'t3'!I35+'t3'!K35+'t3'!M35+'t3'!O35</f>
        <v>0</v>
      </c>
      <c r="AY35" s="675">
        <f>'t1'!L35-'t3'!D35-'t3'!F35-'t3'!H35-'t3'!J35+'t3'!L35+'t3'!N35+'t3'!P35</f>
        <v>0</v>
      </c>
      <c r="AZ35" s="5">
        <f>'t1'!M35</f>
        <v>0</v>
      </c>
    </row>
    <row r="36" spans="1:52" ht="12.75" customHeight="1">
      <c r="A36" s="19" t="str">
        <f>'t1'!A36</f>
        <v>VICE BRIGADIERE</v>
      </c>
      <c r="B36" s="141" t="str">
        <f>'t1'!B36</f>
        <v>014230</v>
      </c>
      <c r="C36" s="650"/>
      <c r="D36" s="247"/>
      <c r="E36" s="650"/>
      <c r="F36" s="247"/>
      <c r="G36" s="650"/>
      <c r="H36" s="247"/>
      <c r="I36" s="650"/>
      <c r="J36" s="247"/>
      <c r="K36" s="650"/>
      <c r="L36" s="247"/>
      <c r="M36" s="650"/>
      <c r="N36" s="247"/>
      <c r="O36" s="650"/>
      <c r="P36" s="247"/>
      <c r="Q36" s="650"/>
      <c r="R36" s="247"/>
      <c r="S36" s="650"/>
      <c r="T36" s="247"/>
      <c r="U36" s="650"/>
      <c r="V36" s="247"/>
      <c r="W36" s="650"/>
      <c r="X36" s="247"/>
      <c r="Y36" s="650"/>
      <c r="Z36" s="247"/>
      <c r="AA36" s="650"/>
      <c r="AB36" s="247"/>
      <c r="AC36" s="650"/>
      <c r="AD36" s="247"/>
      <c r="AE36" s="650"/>
      <c r="AF36" s="247"/>
      <c r="AG36" s="650"/>
      <c r="AH36" s="247"/>
      <c r="AI36" s="650"/>
      <c r="AJ36" s="247"/>
      <c r="AK36" s="650"/>
      <c r="AL36" s="247"/>
      <c r="AM36" s="650"/>
      <c r="AN36" s="247"/>
      <c r="AO36" s="650"/>
      <c r="AP36" s="247"/>
      <c r="AQ36" s="650"/>
      <c r="AR36" s="247"/>
      <c r="AS36" s="650"/>
      <c r="AT36" s="247"/>
      <c r="AU36" s="464">
        <f t="shared" si="2"/>
        <v>0</v>
      </c>
      <c r="AV36" s="465">
        <f t="shared" si="0"/>
        <v>0</v>
      </c>
      <c r="AW36" s="671" t="str">
        <f t="shared" si="1"/>
        <v>OK</v>
      </c>
      <c r="AX36" s="674">
        <f>'t1'!K36-'t3'!C36-'t3'!E36-'t3'!G36-'t3'!I36+'t3'!K36+'t3'!M36+'t3'!O36</f>
        <v>0</v>
      </c>
      <c r="AY36" s="675">
        <f>'t1'!L36-'t3'!D36-'t3'!F36-'t3'!H36-'t3'!J36+'t3'!L36+'t3'!N36+'t3'!P36</f>
        <v>0</v>
      </c>
      <c r="AZ36" s="5">
        <f>'t1'!M36</f>
        <v>0</v>
      </c>
    </row>
    <row r="37" spans="1:52" ht="12.75" customHeight="1">
      <c r="A37" s="19" t="str">
        <f>'t1'!A37</f>
        <v>APPUNTATO SCELTO QUALIFICA SPECIALE</v>
      </c>
      <c r="B37" s="141" t="str">
        <f>'t1'!B37</f>
        <v>013967</v>
      </c>
      <c r="C37" s="650"/>
      <c r="D37" s="247"/>
      <c r="E37" s="650"/>
      <c r="F37" s="247"/>
      <c r="G37" s="650"/>
      <c r="H37" s="247"/>
      <c r="I37" s="650"/>
      <c r="J37" s="247"/>
      <c r="K37" s="650"/>
      <c r="L37" s="247"/>
      <c r="M37" s="650"/>
      <c r="N37" s="247"/>
      <c r="O37" s="650"/>
      <c r="P37" s="247"/>
      <c r="Q37" s="650"/>
      <c r="R37" s="247"/>
      <c r="S37" s="650"/>
      <c r="T37" s="247"/>
      <c r="U37" s="650"/>
      <c r="V37" s="247"/>
      <c r="W37" s="650"/>
      <c r="X37" s="247"/>
      <c r="Y37" s="650"/>
      <c r="Z37" s="247"/>
      <c r="AA37" s="650"/>
      <c r="AB37" s="247"/>
      <c r="AC37" s="650"/>
      <c r="AD37" s="247"/>
      <c r="AE37" s="650"/>
      <c r="AF37" s="247"/>
      <c r="AG37" s="650"/>
      <c r="AH37" s="247"/>
      <c r="AI37" s="650"/>
      <c r="AJ37" s="247"/>
      <c r="AK37" s="650"/>
      <c r="AL37" s="247"/>
      <c r="AM37" s="650"/>
      <c r="AN37" s="247"/>
      <c r="AO37" s="650"/>
      <c r="AP37" s="247"/>
      <c r="AQ37" s="650"/>
      <c r="AR37" s="247"/>
      <c r="AS37" s="650"/>
      <c r="AT37" s="247"/>
      <c r="AU37" s="464">
        <f t="shared" si="2"/>
        <v>0</v>
      </c>
      <c r="AV37" s="465">
        <f t="shared" si="0"/>
        <v>0</v>
      </c>
      <c r="AW37" s="671" t="str">
        <f t="shared" si="1"/>
        <v>OK</v>
      </c>
      <c r="AX37" s="674">
        <f>'t1'!K37-'t3'!C37-'t3'!E37-'t3'!G37-'t3'!I37+'t3'!K37+'t3'!M37+'t3'!O37</f>
        <v>0</v>
      </c>
      <c r="AY37" s="675">
        <f>'t1'!L37-'t3'!D37-'t3'!F37-'t3'!H37-'t3'!J37+'t3'!L37+'t3'!N37+'t3'!P37</f>
        <v>0</v>
      </c>
      <c r="AZ37" s="5">
        <f>'t1'!M37</f>
        <v>0</v>
      </c>
    </row>
    <row r="38" spans="1:52" ht="12.75" customHeight="1">
      <c r="A38" s="19" t="str">
        <f>'t1'!A38</f>
        <v>APPUNTATO SCELTO CON 5 ANNI NEL GRADO</v>
      </c>
      <c r="B38" s="141" t="str">
        <f>'t1'!B38</f>
        <v>013968</v>
      </c>
      <c r="C38" s="650"/>
      <c r="D38" s="247"/>
      <c r="E38" s="650"/>
      <c r="F38" s="247"/>
      <c r="G38" s="650"/>
      <c r="H38" s="247"/>
      <c r="I38" s="650"/>
      <c r="J38" s="247"/>
      <c r="K38" s="650"/>
      <c r="L38" s="247"/>
      <c r="M38" s="650"/>
      <c r="N38" s="247"/>
      <c r="O38" s="650"/>
      <c r="P38" s="247"/>
      <c r="Q38" s="650"/>
      <c r="R38" s="247"/>
      <c r="S38" s="650"/>
      <c r="T38" s="247"/>
      <c r="U38" s="650"/>
      <c r="V38" s="247"/>
      <c r="W38" s="650"/>
      <c r="X38" s="247"/>
      <c r="Y38" s="650"/>
      <c r="Z38" s="247"/>
      <c r="AA38" s="650"/>
      <c r="AB38" s="247"/>
      <c r="AC38" s="650"/>
      <c r="AD38" s="247"/>
      <c r="AE38" s="650"/>
      <c r="AF38" s="247"/>
      <c r="AG38" s="650"/>
      <c r="AH38" s="247"/>
      <c r="AI38" s="650"/>
      <c r="AJ38" s="247"/>
      <c r="AK38" s="650"/>
      <c r="AL38" s="247"/>
      <c r="AM38" s="650"/>
      <c r="AN38" s="247"/>
      <c r="AO38" s="650"/>
      <c r="AP38" s="247"/>
      <c r="AQ38" s="650"/>
      <c r="AR38" s="247"/>
      <c r="AS38" s="650"/>
      <c r="AT38" s="247"/>
      <c r="AU38" s="464">
        <f t="shared" si="2"/>
        <v>0</v>
      </c>
      <c r="AV38" s="465">
        <f t="shared" si="0"/>
        <v>0</v>
      </c>
      <c r="AW38" s="671" t="str">
        <f t="shared" si="1"/>
        <v>OK</v>
      </c>
      <c r="AX38" s="674">
        <f>'t1'!K38-'t3'!C38-'t3'!E38-'t3'!G38-'t3'!I38+'t3'!K38+'t3'!M38+'t3'!O38</f>
        <v>0</v>
      </c>
      <c r="AY38" s="675">
        <f>'t1'!L38-'t3'!D38-'t3'!F38-'t3'!H38-'t3'!J38+'t3'!L38+'t3'!N38+'t3'!P38</f>
        <v>0</v>
      </c>
      <c r="AZ38" s="5">
        <f>'t1'!M38</f>
        <v>0</v>
      </c>
    </row>
    <row r="39" spans="1:52" ht="12.75" customHeight="1">
      <c r="A39" s="19" t="str">
        <f>'t1'!A39</f>
        <v>APPUNTATO SCELTO</v>
      </c>
      <c r="B39" s="141" t="str">
        <f>'t1'!B39</f>
        <v>013231</v>
      </c>
      <c r="C39" s="650"/>
      <c r="D39" s="247"/>
      <c r="E39" s="650"/>
      <c r="F39" s="247"/>
      <c r="G39" s="650"/>
      <c r="H39" s="247"/>
      <c r="I39" s="650"/>
      <c r="J39" s="247"/>
      <c r="K39" s="650"/>
      <c r="L39" s="247"/>
      <c r="M39" s="650"/>
      <c r="N39" s="247"/>
      <c r="O39" s="650"/>
      <c r="P39" s="247"/>
      <c r="Q39" s="650"/>
      <c r="R39" s="247"/>
      <c r="S39" s="650"/>
      <c r="T39" s="247"/>
      <c r="U39" s="650"/>
      <c r="V39" s="247"/>
      <c r="W39" s="650"/>
      <c r="X39" s="247"/>
      <c r="Y39" s="650"/>
      <c r="Z39" s="247"/>
      <c r="AA39" s="650"/>
      <c r="AB39" s="247"/>
      <c r="AC39" s="650"/>
      <c r="AD39" s="247"/>
      <c r="AE39" s="650"/>
      <c r="AF39" s="247"/>
      <c r="AG39" s="650"/>
      <c r="AH39" s="247"/>
      <c r="AI39" s="650"/>
      <c r="AJ39" s="247"/>
      <c r="AK39" s="650"/>
      <c r="AL39" s="247"/>
      <c r="AM39" s="650"/>
      <c r="AN39" s="247"/>
      <c r="AO39" s="650"/>
      <c r="AP39" s="247"/>
      <c r="AQ39" s="650"/>
      <c r="AR39" s="247"/>
      <c r="AS39" s="650"/>
      <c r="AT39" s="247"/>
      <c r="AU39" s="464">
        <f t="shared" si="2"/>
        <v>0</v>
      </c>
      <c r="AV39" s="465">
        <f t="shared" si="0"/>
        <v>0</v>
      </c>
      <c r="AW39" s="671" t="str">
        <f t="shared" si="1"/>
        <v>OK</v>
      </c>
      <c r="AX39" s="674">
        <f>'t1'!K39-'t3'!C39-'t3'!E39-'t3'!G39-'t3'!I39+'t3'!K39+'t3'!M39+'t3'!O39</f>
        <v>0</v>
      </c>
      <c r="AY39" s="675">
        <f>'t1'!L39-'t3'!D39-'t3'!F39-'t3'!H39-'t3'!J39+'t3'!L39+'t3'!N39+'t3'!P39</f>
        <v>0</v>
      </c>
      <c r="AZ39" s="5">
        <f>'t1'!M39</f>
        <v>0</v>
      </c>
    </row>
    <row r="40" spans="1:52" ht="12.75" customHeight="1">
      <c r="A40" s="19" t="str">
        <f>'t1'!A40</f>
        <v>APPUNTATO</v>
      </c>
      <c r="B40" s="141" t="str">
        <f>'t1'!B40</f>
        <v>013210</v>
      </c>
      <c r="C40" s="650"/>
      <c r="D40" s="247"/>
      <c r="E40" s="650"/>
      <c r="F40" s="247"/>
      <c r="G40" s="650"/>
      <c r="H40" s="247"/>
      <c r="I40" s="650"/>
      <c r="J40" s="247"/>
      <c r="K40" s="650"/>
      <c r="L40" s="247"/>
      <c r="M40" s="650"/>
      <c r="N40" s="247"/>
      <c r="O40" s="650"/>
      <c r="P40" s="247"/>
      <c r="Q40" s="650"/>
      <c r="R40" s="247"/>
      <c r="S40" s="650"/>
      <c r="T40" s="247"/>
      <c r="U40" s="650"/>
      <c r="V40" s="247"/>
      <c r="W40" s="650"/>
      <c r="X40" s="247"/>
      <c r="Y40" s="650"/>
      <c r="Z40" s="247"/>
      <c r="AA40" s="650"/>
      <c r="AB40" s="247"/>
      <c r="AC40" s="650"/>
      <c r="AD40" s="247"/>
      <c r="AE40" s="650"/>
      <c r="AF40" s="247"/>
      <c r="AG40" s="650"/>
      <c r="AH40" s="247"/>
      <c r="AI40" s="650"/>
      <c r="AJ40" s="247"/>
      <c r="AK40" s="650"/>
      <c r="AL40" s="247"/>
      <c r="AM40" s="650"/>
      <c r="AN40" s="247"/>
      <c r="AO40" s="650"/>
      <c r="AP40" s="247"/>
      <c r="AQ40" s="650"/>
      <c r="AR40" s="247"/>
      <c r="AS40" s="650"/>
      <c r="AT40" s="247"/>
      <c r="AU40" s="464">
        <f t="shared" si="2"/>
        <v>0</v>
      </c>
      <c r="AV40" s="465">
        <f t="shared" si="0"/>
        <v>0</v>
      </c>
      <c r="AW40" s="671" t="str">
        <f t="shared" si="1"/>
        <v>OK</v>
      </c>
      <c r="AX40" s="674">
        <f>'t1'!K40-'t3'!C40-'t3'!E40-'t3'!G40-'t3'!I40+'t3'!K40+'t3'!M40+'t3'!O40</f>
        <v>0</v>
      </c>
      <c r="AY40" s="675">
        <f>'t1'!L40-'t3'!D40-'t3'!F40-'t3'!H40-'t3'!J40+'t3'!L40+'t3'!N40+'t3'!P40</f>
        <v>0</v>
      </c>
      <c r="AZ40" s="5">
        <f>'t1'!M40</f>
        <v>0</v>
      </c>
    </row>
    <row r="41" spans="1:52" ht="12.75" customHeight="1">
      <c r="A41" s="19" t="str">
        <f>'t1'!A41</f>
        <v>FINANZIERE SCELTO</v>
      </c>
      <c r="B41" s="141" t="str">
        <f>'t1'!B41</f>
        <v>013236</v>
      </c>
      <c r="C41" s="650"/>
      <c r="D41" s="247"/>
      <c r="E41" s="650"/>
      <c r="F41" s="247"/>
      <c r="G41" s="650"/>
      <c r="H41" s="247"/>
      <c r="I41" s="650"/>
      <c r="J41" s="247"/>
      <c r="K41" s="650"/>
      <c r="L41" s="247"/>
      <c r="M41" s="650"/>
      <c r="N41" s="247"/>
      <c r="O41" s="650"/>
      <c r="P41" s="247"/>
      <c r="Q41" s="650"/>
      <c r="R41" s="247"/>
      <c r="S41" s="650"/>
      <c r="T41" s="247"/>
      <c r="U41" s="650"/>
      <c r="V41" s="247"/>
      <c r="W41" s="650"/>
      <c r="X41" s="247"/>
      <c r="Y41" s="650"/>
      <c r="Z41" s="247"/>
      <c r="AA41" s="650"/>
      <c r="AB41" s="247"/>
      <c r="AC41" s="650"/>
      <c r="AD41" s="247"/>
      <c r="AE41" s="650"/>
      <c r="AF41" s="247"/>
      <c r="AG41" s="650"/>
      <c r="AH41" s="247"/>
      <c r="AI41" s="650"/>
      <c r="AJ41" s="247"/>
      <c r="AK41" s="650"/>
      <c r="AL41" s="247"/>
      <c r="AM41" s="650"/>
      <c r="AN41" s="247"/>
      <c r="AO41" s="650"/>
      <c r="AP41" s="247"/>
      <c r="AQ41" s="650"/>
      <c r="AR41" s="247"/>
      <c r="AS41" s="650"/>
      <c r="AT41" s="247"/>
      <c r="AU41" s="464">
        <f aca="true" t="shared" si="3" ref="AU41:AV43">SUM(S41,U41,W41,Y41,C41,E41,G41,I41,K41,M41,O41,Q41,AA41,AC41,AE41,AG41,AI41,AK41,AM41,AO41,AQ41,AS41)</f>
        <v>0</v>
      </c>
      <c r="AV41" s="465">
        <f t="shared" si="3"/>
        <v>0</v>
      </c>
      <c r="AW41" s="671" t="str">
        <f t="shared" si="1"/>
        <v>OK</v>
      </c>
      <c r="AX41" s="674">
        <f>'t1'!K41-'t3'!C41-'t3'!E41-'t3'!G41-'t3'!I41+'t3'!K41+'t3'!M41+'t3'!O41</f>
        <v>0</v>
      </c>
      <c r="AY41" s="675">
        <f>'t1'!L41-'t3'!D41-'t3'!F41-'t3'!H41-'t3'!J41+'t3'!L41+'t3'!N41+'t3'!P41</f>
        <v>0</v>
      </c>
      <c r="AZ41" s="5">
        <f>'t1'!M41</f>
        <v>0</v>
      </c>
    </row>
    <row r="42" spans="1:52" ht="12.75" customHeight="1">
      <c r="A42" s="19" t="str">
        <f>'t1'!A42</f>
        <v>FINANZIERE</v>
      </c>
      <c r="B42" s="141" t="str">
        <f>'t1'!B42</f>
        <v>013234</v>
      </c>
      <c r="C42" s="650"/>
      <c r="D42" s="247"/>
      <c r="E42" s="650"/>
      <c r="F42" s="247"/>
      <c r="G42" s="650"/>
      <c r="H42" s="247"/>
      <c r="I42" s="650"/>
      <c r="J42" s="247"/>
      <c r="K42" s="650"/>
      <c r="L42" s="247"/>
      <c r="M42" s="650"/>
      <c r="N42" s="247"/>
      <c r="O42" s="650"/>
      <c r="P42" s="247"/>
      <c r="Q42" s="650"/>
      <c r="R42" s="247"/>
      <c r="S42" s="650"/>
      <c r="T42" s="247"/>
      <c r="U42" s="650"/>
      <c r="V42" s="247"/>
      <c r="W42" s="650"/>
      <c r="X42" s="247"/>
      <c r="Y42" s="650"/>
      <c r="Z42" s="247"/>
      <c r="AA42" s="650"/>
      <c r="AB42" s="247"/>
      <c r="AC42" s="650"/>
      <c r="AD42" s="247"/>
      <c r="AE42" s="650"/>
      <c r="AF42" s="247"/>
      <c r="AG42" s="650"/>
      <c r="AH42" s="247"/>
      <c r="AI42" s="650"/>
      <c r="AJ42" s="247"/>
      <c r="AK42" s="650"/>
      <c r="AL42" s="247"/>
      <c r="AM42" s="650"/>
      <c r="AN42" s="247"/>
      <c r="AO42" s="650"/>
      <c r="AP42" s="247"/>
      <c r="AQ42" s="650"/>
      <c r="AR42" s="247"/>
      <c r="AS42" s="650"/>
      <c r="AT42" s="247"/>
      <c r="AU42" s="464">
        <f t="shared" si="3"/>
        <v>0</v>
      </c>
      <c r="AV42" s="465">
        <f t="shared" si="3"/>
        <v>0</v>
      </c>
      <c r="AW42" s="671" t="str">
        <f t="shared" si="1"/>
        <v>OK</v>
      </c>
      <c r="AX42" s="674">
        <f>'t1'!K42-'t3'!C42-'t3'!E42-'t3'!G42-'t3'!I42+'t3'!K42+'t3'!M42+'t3'!O42</f>
        <v>0</v>
      </c>
      <c r="AY42" s="675">
        <f>'t1'!L42-'t3'!D42-'t3'!F42-'t3'!H42-'t3'!J42+'t3'!L42+'t3'!N42+'t3'!P42</f>
        <v>0</v>
      </c>
      <c r="AZ42" s="5">
        <f>'t1'!M42</f>
        <v>0</v>
      </c>
    </row>
    <row r="43" spans="1:52" ht="12.75" customHeight="1" thickBot="1">
      <c r="A43" s="19" t="str">
        <f>'t1'!A43</f>
        <v>ALLIEVI</v>
      </c>
      <c r="B43" s="141" t="str">
        <f>'t1'!B43</f>
        <v>000180</v>
      </c>
      <c r="C43" s="650"/>
      <c r="D43" s="247"/>
      <c r="E43" s="650"/>
      <c r="F43" s="247"/>
      <c r="G43" s="650"/>
      <c r="H43" s="247"/>
      <c r="I43" s="650"/>
      <c r="J43" s="247"/>
      <c r="K43" s="650"/>
      <c r="L43" s="247"/>
      <c r="M43" s="650"/>
      <c r="N43" s="247"/>
      <c r="O43" s="650"/>
      <c r="P43" s="247"/>
      <c r="Q43" s="650"/>
      <c r="R43" s="247"/>
      <c r="S43" s="650"/>
      <c r="T43" s="247"/>
      <c r="U43" s="650"/>
      <c r="V43" s="247"/>
      <c r="W43" s="650"/>
      <c r="X43" s="247"/>
      <c r="Y43" s="650"/>
      <c r="Z43" s="247"/>
      <c r="AA43" s="650"/>
      <c r="AB43" s="247"/>
      <c r="AC43" s="650"/>
      <c r="AD43" s="247"/>
      <c r="AE43" s="650"/>
      <c r="AF43" s="247"/>
      <c r="AG43" s="650"/>
      <c r="AH43" s="247"/>
      <c r="AI43" s="650"/>
      <c r="AJ43" s="247"/>
      <c r="AK43" s="650"/>
      <c r="AL43" s="247"/>
      <c r="AM43" s="650"/>
      <c r="AN43" s="247"/>
      <c r="AO43" s="650"/>
      <c r="AP43" s="247"/>
      <c r="AQ43" s="650"/>
      <c r="AR43" s="247"/>
      <c r="AS43" s="650"/>
      <c r="AT43" s="247"/>
      <c r="AU43" s="464">
        <f t="shared" si="3"/>
        <v>0</v>
      </c>
      <c r="AV43" s="465">
        <f t="shared" si="3"/>
        <v>0</v>
      </c>
      <c r="AW43" s="671" t="str">
        <f t="shared" si="1"/>
        <v>OK</v>
      </c>
      <c r="AX43" s="674">
        <f>'t1'!K43-'t3'!C43-'t3'!E43-'t3'!G43-'t3'!I43+'t3'!K43+'t3'!M43+'t3'!O43</f>
        <v>0</v>
      </c>
      <c r="AY43" s="675">
        <f>'t1'!L43-'t3'!D43-'t3'!F43-'t3'!H43-'t3'!J43+'t3'!L43+'t3'!N43+'t3'!P43</f>
        <v>0</v>
      </c>
      <c r="AZ43" s="5">
        <f>'t1'!M43</f>
        <v>0</v>
      </c>
    </row>
    <row r="44" spans="1:51" ht="17.25" customHeight="1" thickBot="1" thickTop="1">
      <c r="A44" s="15" t="s">
        <v>58</v>
      </c>
      <c r="B44" s="143"/>
      <c r="C44" s="466">
        <f aca="true" t="shared" si="4" ref="C44:AV44">SUM(C6:C43)</f>
        <v>0</v>
      </c>
      <c r="D44" s="468">
        <f t="shared" si="4"/>
        <v>0</v>
      </c>
      <c r="E44" s="466">
        <f t="shared" si="4"/>
        <v>0</v>
      </c>
      <c r="F44" s="468">
        <f t="shared" si="4"/>
        <v>0</v>
      </c>
      <c r="G44" s="466">
        <f t="shared" si="4"/>
        <v>0</v>
      </c>
      <c r="H44" s="468">
        <f t="shared" si="4"/>
        <v>0</v>
      </c>
      <c r="I44" s="466">
        <f t="shared" si="4"/>
        <v>0</v>
      </c>
      <c r="J44" s="468">
        <f t="shared" si="4"/>
        <v>0</v>
      </c>
      <c r="K44" s="466">
        <f t="shared" si="4"/>
        <v>0</v>
      </c>
      <c r="L44" s="468">
        <f t="shared" si="4"/>
        <v>0</v>
      </c>
      <c r="M44" s="466">
        <f t="shared" si="4"/>
        <v>0</v>
      </c>
      <c r="N44" s="468">
        <f t="shared" si="4"/>
        <v>0</v>
      </c>
      <c r="O44" s="466">
        <f t="shared" si="4"/>
        <v>0</v>
      </c>
      <c r="P44" s="468">
        <f t="shared" si="4"/>
        <v>0</v>
      </c>
      <c r="Q44" s="466">
        <f t="shared" si="4"/>
        <v>0</v>
      </c>
      <c r="R44" s="468">
        <f t="shared" si="4"/>
        <v>0</v>
      </c>
      <c r="S44" s="466">
        <f t="shared" si="4"/>
        <v>0</v>
      </c>
      <c r="T44" s="468">
        <f t="shared" si="4"/>
        <v>0</v>
      </c>
      <c r="U44" s="466">
        <f t="shared" si="4"/>
        <v>0</v>
      </c>
      <c r="V44" s="468">
        <f t="shared" si="4"/>
        <v>0</v>
      </c>
      <c r="W44" s="466">
        <f t="shared" si="4"/>
        <v>0</v>
      </c>
      <c r="X44" s="468">
        <f t="shared" si="4"/>
        <v>0</v>
      </c>
      <c r="Y44" s="466">
        <f t="shared" si="4"/>
        <v>0</v>
      </c>
      <c r="Z44" s="468">
        <f t="shared" si="4"/>
        <v>0</v>
      </c>
      <c r="AA44" s="466">
        <f t="shared" si="4"/>
        <v>0</v>
      </c>
      <c r="AB44" s="468">
        <f t="shared" si="4"/>
        <v>0</v>
      </c>
      <c r="AC44" s="466">
        <f t="shared" si="4"/>
        <v>0</v>
      </c>
      <c r="AD44" s="468">
        <f t="shared" si="4"/>
        <v>0</v>
      </c>
      <c r="AE44" s="466">
        <f t="shared" si="4"/>
        <v>0</v>
      </c>
      <c r="AF44" s="468">
        <f t="shared" si="4"/>
        <v>0</v>
      </c>
      <c r="AG44" s="466">
        <f t="shared" si="4"/>
        <v>0</v>
      </c>
      <c r="AH44" s="468">
        <f t="shared" si="4"/>
        <v>0</v>
      </c>
      <c r="AI44" s="466">
        <f t="shared" si="4"/>
        <v>0</v>
      </c>
      <c r="AJ44" s="468">
        <f t="shared" si="4"/>
        <v>0</v>
      </c>
      <c r="AK44" s="466">
        <f t="shared" si="4"/>
        <v>0</v>
      </c>
      <c r="AL44" s="468">
        <f t="shared" si="4"/>
        <v>0</v>
      </c>
      <c r="AM44" s="466">
        <f t="shared" si="4"/>
        <v>0</v>
      </c>
      <c r="AN44" s="468">
        <f t="shared" si="4"/>
        <v>0</v>
      </c>
      <c r="AO44" s="466">
        <f t="shared" si="4"/>
        <v>0</v>
      </c>
      <c r="AP44" s="468">
        <f t="shared" si="4"/>
        <v>0</v>
      </c>
      <c r="AQ44" s="466">
        <f t="shared" si="4"/>
        <v>0</v>
      </c>
      <c r="AR44" s="468">
        <f t="shared" si="4"/>
        <v>0</v>
      </c>
      <c r="AS44" s="466">
        <f t="shared" si="4"/>
        <v>0</v>
      </c>
      <c r="AT44" s="468">
        <f t="shared" si="4"/>
        <v>0</v>
      </c>
      <c r="AU44" s="466">
        <f t="shared" si="4"/>
        <v>0</v>
      </c>
      <c r="AV44" s="467">
        <f t="shared" si="4"/>
        <v>0</v>
      </c>
      <c r="AW44" s="671" t="str">
        <f>IF((AU44+AV44)=(AX44+AY44),"OK","Controllare totale")</f>
        <v>OK</v>
      </c>
      <c r="AX44" s="676">
        <f>SUM(AX6:AX43)</f>
        <v>0</v>
      </c>
      <c r="AY44" s="677">
        <f>SUM(AY6:AY43)</f>
        <v>0</v>
      </c>
    </row>
    <row r="45" spans="3:27" ht="17.25" customHeight="1">
      <c r="C45" s="21"/>
      <c r="M45" s="9"/>
      <c r="N45" s="9"/>
      <c r="O45" s="9"/>
      <c r="P45" s="9"/>
      <c r="Q45" s="9"/>
      <c r="R45" s="9"/>
      <c r="S45" s="8"/>
      <c r="T45" s="8"/>
      <c r="AA45" s="21" t="e">
        <f>'t1'!#REF!</f>
        <v>#REF!</v>
      </c>
    </row>
    <row r="46" spans="3:27" ht="9.75">
      <c r="C46" s="21"/>
      <c r="AA46" s="21"/>
    </row>
  </sheetData>
  <sheetProtection password="EA98" sheet="1" formatColumns="0" selectLockedCells="1"/>
  <mergeCells count="29">
    <mergeCell ref="AX4:AY4"/>
    <mergeCell ref="AA4:AB4"/>
    <mergeCell ref="Y4:Z4"/>
    <mergeCell ref="W4:X4"/>
    <mergeCell ref="AU4:AV4"/>
    <mergeCell ref="AS4:AT4"/>
    <mergeCell ref="AQ4:AR4"/>
    <mergeCell ref="AO4:AP4"/>
    <mergeCell ref="AM4:AN4"/>
    <mergeCell ref="Q4:R4"/>
    <mergeCell ref="O4:P4"/>
    <mergeCell ref="M4:N4"/>
    <mergeCell ref="K4:L4"/>
    <mergeCell ref="I4:J4"/>
    <mergeCell ref="AK4:AL4"/>
    <mergeCell ref="AI4:AJ4"/>
    <mergeCell ref="AG4:AH4"/>
    <mergeCell ref="AE4:AF4"/>
    <mergeCell ref="AC4:AD4"/>
    <mergeCell ref="A1:A2"/>
    <mergeCell ref="G4:H4"/>
    <mergeCell ref="S2:Z2"/>
    <mergeCell ref="AO2:AV2"/>
    <mergeCell ref="C1:W1"/>
    <mergeCell ref="AA1:AS1"/>
    <mergeCell ref="C4:D4"/>
    <mergeCell ref="E4:F4"/>
    <mergeCell ref="U4:V4"/>
    <mergeCell ref="S4:T4"/>
  </mergeCells>
  <conditionalFormatting sqref="A6:AV43">
    <cfRule type="expression" priority="1" dxfId="5" stopIfTrue="1">
      <formula>$AZ6&gt;0</formula>
    </cfRule>
  </conditionalFormatting>
  <printOptions horizontalCentered="1" verticalCentered="1"/>
  <pageMargins left="0.1968503937007874" right="0.1968503937007874" top="0.1968503937007874" bottom="0.15748031496062992" header="0.2362204724409449" footer="0.1968503937007874"/>
  <pageSetup horizontalDpi="300" verticalDpi="300" orientation="landscape" paperSize="9" scale="75" r:id="rId2"/>
  <drawing r:id="rId1"/>
</worksheet>
</file>

<file path=xl/worksheets/sheet11.xml><?xml version="1.0" encoding="utf-8"?>
<worksheet xmlns="http://schemas.openxmlformats.org/spreadsheetml/2006/main" xmlns:r="http://schemas.openxmlformats.org/officeDocument/2006/relationships">
  <sheetPr codeName="Foglio29"/>
  <dimension ref="A1:AY48"/>
  <sheetViews>
    <sheetView showGridLines="0" zoomScalePageLayoutView="0" workbookViewId="0" topLeftCell="A1">
      <pane xSplit="2" ySplit="7" topLeftCell="C8" activePane="bottomRight" state="frozen"/>
      <selection pane="topLeft" activeCell="A2" sqref="A2"/>
      <selection pane="topRight" activeCell="A2" sqref="A2"/>
      <selection pane="bottomLeft" activeCell="A2" sqref="A2"/>
      <selection pane="bottomRight" activeCell="AA8" sqref="AA8"/>
    </sheetView>
  </sheetViews>
  <sheetFormatPr defaultColWidth="10.66015625" defaultRowHeight="10.5"/>
  <cols>
    <col min="1" max="1" width="47.83203125" style="26" customWidth="1"/>
    <col min="2" max="2" width="8.83203125" style="30" customWidth="1"/>
    <col min="3" max="6" width="11.33203125" style="26" hidden="1" customWidth="1"/>
    <col min="7" max="10" width="10.33203125" style="26" hidden="1" customWidth="1"/>
    <col min="11" max="16" width="10.66015625" style="26" hidden="1" customWidth="1"/>
    <col min="17" max="22" width="9.33203125" style="26" hidden="1" customWidth="1"/>
    <col min="23" max="26" width="10.66015625" style="26" hidden="1" customWidth="1"/>
    <col min="27" max="30" width="11.33203125" style="26" customWidth="1"/>
    <col min="31" max="34" width="10.33203125" style="26" customWidth="1"/>
    <col min="35" max="40" width="10.66015625" style="26" customWidth="1"/>
    <col min="41" max="46" width="9.33203125" style="26" customWidth="1"/>
    <col min="47" max="48" width="10.66015625" style="26" customWidth="1"/>
    <col min="49" max="49" width="0" style="26" hidden="1" customWidth="1"/>
    <col min="50" max="16384" width="10.66015625" style="26" customWidth="1"/>
  </cols>
  <sheetData>
    <row r="1" spans="1:51" s="5" customFormat="1" ht="43.5" customHeight="1">
      <c r="A1" s="972" t="str">
        <f>'t1'!A1</f>
        <v>GUARDIA di FINANZA - anno 2021</v>
      </c>
      <c r="B1" s="972"/>
      <c r="C1" s="972"/>
      <c r="D1" s="972"/>
      <c r="E1" s="972"/>
      <c r="F1" s="972"/>
      <c r="G1" s="972"/>
      <c r="H1" s="972"/>
      <c r="I1" s="972"/>
      <c r="J1" s="972"/>
      <c r="K1" s="972"/>
      <c r="L1" s="972"/>
      <c r="M1" s="972"/>
      <c r="N1" s="972"/>
      <c r="O1" s="972"/>
      <c r="P1" s="972"/>
      <c r="Q1" s="972"/>
      <c r="R1" s="972"/>
      <c r="S1" s="972"/>
      <c r="T1" s="972"/>
      <c r="U1" s="972"/>
      <c r="V1" s="972"/>
      <c r="W1" s="972"/>
      <c r="X1" s="972"/>
      <c r="Y1" s="972"/>
      <c r="Z1" s="972"/>
      <c r="AA1" s="972"/>
      <c r="AB1" s="972"/>
      <c r="AC1" s="972"/>
      <c r="AD1" s="972"/>
      <c r="AE1" s="972"/>
      <c r="AF1" s="972"/>
      <c r="AG1" s="972"/>
      <c r="AH1" s="972"/>
      <c r="AI1" s="972"/>
      <c r="AJ1" s="972"/>
      <c r="AK1" s="972"/>
      <c r="AL1" s="972"/>
      <c r="AM1" s="972"/>
      <c r="AN1" s="972"/>
      <c r="AO1" s="972"/>
      <c r="AP1" s="972"/>
      <c r="AQ1" s="972"/>
      <c r="AR1" s="972"/>
      <c r="AS1" s="972"/>
      <c r="AT1" s="972"/>
      <c r="AU1" s="972"/>
      <c r="AV1" s="972"/>
      <c r="AW1" s="26"/>
      <c r="AX1" s="26"/>
      <c r="AY1" s="26"/>
    </row>
    <row r="2" spans="1:34" ht="30" customHeight="1" thickBot="1">
      <c r="A2" s="23"/>
      <c r="B2" s="24"/>
      <c r="C2" s="25"/>
      <c r="D2" s="25"/>
      <c r="E2" s="25"/>
      <c r="F2" s="25"/>
      <c r="G2" s="973"/>
      <c r="H2" s="973"/>
      <c r="I2" s="973"/>
      <c r="J2" s="973"/>
      <c r="AA2" s="25"/>
      <c r="AB2" s="25"/>
      <c r="AC2" s="25"/>
      <c r="AD2" s="25"/>
      <c r="AE2" s="973"/>
      <c r="AF2" s="973"/>
      <c r="AG2" s="973"/>
      <c r="AH2" s="973"/>
    </row>
    <row r="3" spans="1:48" ht="15.75" customHeight="1" thickBot="1">
      <c r="A3" s="293"/>
      <c r="B3" s="298"/>
      <c r="C3" s="299" t="s">
        <v>227</v>
      </c>
      <c r="D3" s="299"/>
      <c r="E3" s="299"/>
      <c r="F3" s="299"/>
      <c r="G3" s="299"/>
      <c r="H3" s="300"/>
      <c r="I3" s="299"/>
      <c r="J3" s="300"/>
      <c r="K3" s="300"/>
      <c r="L3" s="300"/>
      <c r="M3" s="300"/>
      <c r="N3" s="300"/>
      <c r="O3" s="906"/>
      <c r="P3" s="906"/>
      <c r="Q3" s="300"/>
      <c r="R3" s="300"/>
      <c r="S3" s="300"/>
      <c r="T3" s="300"/>
      <c r="U3" s="300"/>
      <c r="V3" s="300"/>
      <c r="W3" s="300"/>
      <c r="X3" s="300"/>
      <c r="AA3" s="299" t="s">
        <v>227</v>
      </c>
      <c r="AB3" s="299"/>
      <c r="AC3" s="299"/>
      <c r="AD3" s="299"/>
      <c r="AE3" s="299"/>
      <c r="AF3" s="300"/>
      <c r="AG3" s="299"/>
      <c r="AH3" s="300"/>
      <c r="AI3" s="300"/>
      <c r="AJ3" s="300"/>
      <c r="AK3" s="300"/>
      <c r="AL3" s="300"/>
      <c r="AM3" s="906"/>
      <c r="AN3" s="906"/>
      <c r="AO3" s="300"/>
      <c r="AP3" s="300"/>
      <c r="AQ3" s="300"/>
      <c r="AR3" s="300"/>
      <c r="AS3" s="300"/>
      <c r="AT3" s="300"/>
      <c r="AU3" s="300"/>
      <c r="AV3" s="300"/>
    </row>
    <row r="4" spans="1:48" ht="37.5" customHeight="1" thickTop="1">
      <c r="A4" s="27" t="s">
        <v>122</v>
      </c>
      <c r="B4" s="28" t="s">
        <v>55</v>
      </c>
      <c r="C4" s="488" t="s">
        <v>60</v>
      </c>
      <c r="D4" s="489"/>
      <c r="E4" s="1025" t="s">
        <v>325</v>
      </c>
      <c r="F4" s="1026"/>
      <c r="G4" s="1023" t="s">
        <v>350</v>
      </c>
      <c r="H4" s="996"/>
      <c r="I4" s="1023" t="s">
        <v>324</v>
      </c>
      <c r="J4" s="996"/>
      <c r="K4" s="1024" t="s">
        <v>323</v>
      </c>
      <c r="L4" s="996"/>
      <c r="M4" s="1020" t="s">
        <v>322</v>
      </c>
      <c r="N4" s="996"/>
      <c r="O4" s="1024" t="s">
        <v>624</v>
      </c>
      <c r="P4" s="996"/>
      <c r="Q4" s="1020" t="s">
        <v>301</v>
      </c>
      <c r="R4" s="996"/>
      <c r="S4" s="1020" t="s">
        <v>165</v>
      </c>
      <c r="T4" s="996"/>
      <c r="U4" s="1020" t="s">
        <v>53</v>
      </c>
      <c r="V4" s="996"/>
      <c r="W4" s="402" t="s">
        <v>58</v>
      </c>
      <c r="X4" s="401"/>
      <c r="AA4" s="488" t="s">
        <v>60</v>
      </c>
      <c r="AB4" s="489"/>
      <c r="AC4" s="1025" t="s">
        <v>325</v>
      </c>
      <c r="AD4" s="1026"/>
      <c r="AE4" s="1023" t="s">
        <v>350</v>
      </c>
      <c r="AF4" s="996"/>
      <c r="AG4" s="1023" t="s">
        <v>324</v>
      </c>
      <c r="AH4" s="996"/>
      <c r="AI4" s="1024" t="s">
        <v>323</v>
      </c>
      <c r="AJ4" s="996"/>
      <c r="AK4" s="1020" t="s">
        <v>322</v>
      </c>
      <c r="AL4" s="996"/>
      <c r="AM4" s="1024" t="s">
        <v>624</v>
      </c>
      <c r="AN4" s="996"/>
      <c r="AO4" s="1020" t="s">
        <v>301</v>
      </c>
      <c r="AP4" s="996"/>
      <c r="AQ4" s="1020" t="s">
        <v>165</v>
      </c>
      <c r="AR4" s="996"/>
      <c r="AS4" s="1020" t="s">
        <v>53</v>
      </c>
      <c r="AT4" s="996"/>
      <c r="AU4" s="402" t="s">
        <v>58</v>
      </c>
      <c r="AV4" s="401"/>
    </row>
    <row r="5" spans="1:48" ht="9.75">
      <c r="A5" s="27"/>
      <c r="B5" s="28"/>
      <c r="C5" s="1021" t="s">
        <v>261</v>
      </c>
      <c r="D5" s="1022"/>
      <c r="E5" s="1021" t="s">
        <v>326</v>
      </c>
      <c r="F5" s="1022"/>
      <c r="G5" s="1021" t="s">
        <v>349</v>
      </c>
      <c r="H5" s="1022"/>
      <c r="I5" s="1021" t="s">
        <v>327</v>
      </c>
      <c r="J5" s="1022"/>
      <c r="K5" s="1021" t="s">
        <v>328</v>
      </c>
      <c r="L5" s="1022"/>
      <c r="M5" s="1018" t="s">
        <v>329</v>
      </c>
      <c r="N5" s="1019"/>
      <c r="O5" s="1018" t="s">
        <v>625</v>
      </c>
      <c r="P5" s="1019"/>
      <c r="Q5" s="1018" t="s">
        <v>262</v>
      </c>
      <c r="R5" s="1019"/>
      <c r="S5" s="1018" t="s">
        <v>263</v>
      </c>
      <c r="T5" s="1019"/>
      <c r="U5" s="1018" t="s">
        <v>278</v>
      </c>
      <c r="V5" s="1019"/>
      <c r="W5" s="403"/>
      <c r="X5" s="472"/>
      <c r="AA5" s="1021" t="s">
        <v>261</v>
      </c>
      <c r="AB5" s="1022"/>
      <c r="AC5" s="1021" t="s">
        <v>326</v>
      </c>
      <c r="AD5" s="1022"/>
      <c r="AE5" s="1021" t="s">
        <v>349</v>
      </c>
      <c r="AF5" s="1022"/>
      <c r="AG5" s="1021" t="s">
        <v>327</v>
      </c>
      <c r="AH5" s="1022"/>
      <c r="AI5" s="1021" t="s">
        <v>328</v>
      </c>
      <c r="AJ5" s="1022"/>
      <c r="AK5" s="1018" t="s">
        <v>329</v>
      </c>
      <c r="AL5" s="1019"/>
      <c r="AM5" s="1018" t="s">
        <v>625</v>
      </c>
      <c r="AN5" s="1019"/>
      <c r="AO5" s="1018" t="s">
        <v>262</v>
      </c>
      <c r="AP5" s="1019"/>
      <c r="AQ5" s="1018" t="s">
        <v>263</v>
      </c>
      <c r="AR5" s="1019"/>
      <c r="AS5" s="1018" t="s">
        <v>278</v>
      </c>
      <c r="AT5" s="1019"/>
      <c r="AU5" s="403"/>
      <c r="AV5" s="472"/>
    </row>
    <row r="6" spans="1:48" ht="12" customHeight="1">
      <c r="A6" s="27"/>
      <c r="B6" s="28"/>
      <c r="C6" s="275" t="s">
        <v>56</v>
      </c>
      <c r="D6" s="404" t="s">
        <v>57</v>
      </c>
      <c r="E6" s="275" t="s">
        <v>56</v>
      </c>
      <c r="F6" s="404" t="s">
        <v>57</v>
      </c>
      <c r="G6" s="275" t="s">
        <v>56</v>
      </c>
      <c r="H6" s="404" t="s">
        <v>57</v>
      </c>
      <c r="I6" s="275" t="s">
        <v>56</v>
      </c>
      <c r="J6" s="404" t="s">
        <v>57</v>
      </c>
      <c r="K6" s="275" t="s">
        <v>56</v>
      </c>
      <c r="L6" s="404" t="s">
        <v>57</v>
      </c>
      <c r="M6" s="275" t="s">
        <v>56</v>
      </c>
      <c r="N6" s="404" t="s">
        <v>57</v>
      </c>
      <c r="O6" s="275" t="s">
        <v>56</v>
      </c>
      <c r="P6" s="907" t="s">
        <v>57</v>
      </c>
      <c r="Q6" s="275" t="s">
        <v>56</v>
      </c>
      <c r="R6" s="569" t="s">
        <v>57</v>
      </c>
      <c r="S6" s="275" t="s">
        <v>56</v>
      </c>
      <c r="T6" s="569" t="s">
        <v>57</v>
      </c>
      <c r="U6" s="275" t="s">
        <v>56</v>
      </c>
      <c r="V6" s="565" t="s">
        <v>57</v>
      </c>
      <c r="W6" s="275" t="s">
        <v>56</v>
      </c>
      <c r="X6" s="404" t="s">
        <v>57</v>
      </c>
      <c r="AA6" s="275" t="s">
        <v>56</v>
      </c>
      <c r="AB6" s="404" t="s">
        <v>57</v>
      </c>
      <c r="AC6" s="275" t="s">
        <v>56</v>
      </c>
      <c r="AD6" s="404" t="s">
        <v>57</v>
      </c>
      <c r="AE6" s="275" t="s">
        <v>56</v>
      </c>
      <c r="AF6" s="404" t="s">
        <v>57</v>
      </c>
      <c r="AG6" s="275" t="s">
        <v>56</v>
      </c>
      <c r="AH6" s="404" t="s">
        <v>57</v>
      </c>
      <c r="AI6" s="275" t="s">
        <v>56</v>
      </c>
      <c r="AJ6" s="404" t="s">
        <v>57</v>
      </c>
      <c r="AK6" s="275" t="s">
        <v>56</v>
      </c>
      <c r="AL6" s="404" t="s">
        <v>57</v>
      </c>
      <c r="AM6" s="275" t="s">
        <v>56</v>
      </c>
      <c r="AN6" s="907" t="s">
        <v>57</v>
      </c>
      <c r="AO6" s="275" t="s">
        <v>56</v>
      </c>
      <c r="AP6" s="569" t="s">
        <v>57</v>
      </c>
      <c r="AQ6" s="275" t="s">
        <v>56</v>
      </c>
      <c r="AR6" s="569" t="s">
        <v>57</v>
      </c>
      <c r="AS6" s="275" t="s">
        <v>56</v>
      </c>
      <c r="AT6" s="565" t="s">
        <v>57</v>
      </c>
      <c r="AU6" s="275" t="s">
        <v>56</v>
      </c>
      <c r="AV6" s="404" t="s">
        <v>57</v>
      </c>
    </row>
    <row r="7" spans="1:48" s="287" customFormat="1" ht="8.25" thickBot="1">
      <c r="A7" s="767" t="s">
        <v>538</v>
      </c>
      <c r="B7" s="479"/>
      <c r="C7" s="285" t="s">
        <v>61</v>
      </c>
      <c r="D7" s="286" t="s">
        <v>61</v>
      </c>
      <c r="E7" s="285" t="s">
        <v>61</v>
      </c>
      <c r="F7" s="286" t="s">
        <v>61</v>
      </c>
      <c r="G7" s="285" t="s">
        <v>61</v>
      </c>
      <c r="H7" s="286" t="s">
        <v>61</v>
      </c>
      <c r="I7" s="285" t="s">
        <v>61</v>
      </c>
      <c r="J7" s="286" t="s">
        <v>61</v>
      </c>
      <c r="K7" s="285" t="s">
        <v>61</v>
      </c>
      <c r="L7" s="286" t="s">
        <v>61</v>
      </c>
      <c r="M7" s="285" t="s">
        <v>61</v>
      </c>
      <c r="N7" s="286" t="s">
        <v>61</v>
      </c>
      <c r="O7" s="908" t="s">
        <v>61</v>
      </c>
      <c r="P7" s="909" t="s">
        <v>61</v>
      </c>
      <c r="Q7" s="285" t="s">
        <v>61</v>
      </c>
      <c r="R7" s="570" t="s">
        <v>61</v>
      </c>
      <c r="S7" s="285" t="s">
        <v>61</v>
      </c>
      <c r="T7" s="570" t="s">
        <v>61</v>
      </c>
      <c r="U7" s="285" t="s">
        <v>61</v>
      </c>
      <c r="V7" s="570" t="s">
        <v>61</v>
      </c>
      <c r="W7" s="575" t="s">
        <v>61</v>
      </c>
      <c r="X7" s="529" t="s">
        <v>61</v>
      </c>
      <c r="AA7" s="285" t="s">
        <v>61</v>
      </c>
      <c r="AB7" s="286" t="s">
        <v>61</v>
      </c>
      <c r="AC7" s="285" t="s">
        <v>61</v>
      </c>
      <c r="AD7" s="286" t="s">
        <v>61</v>
      </c>
      <c r="AE7" s="285" t="s">
        <v>61</v>
      </c>
      <c r="AF7" s="286" t="s">
        <v>61</v>
      </c>
      <c r="AG7" s="285" t="s">
        <v>61</v>
      </c>
      <c r="AH7" s="286" t="s">
        <v>61</v>
      </c>
      <c r="AI7" s="285" t="s">
        <v>61</v>
      </c>
      <c r="AJ7" s="286" t="s">
        <v>61</v>
      </c>
      <c r="AK7" s="285" t="s">
        <v>61</v>
      </c>
      <c r="AL7" s="286" t="s">
        <v>61</v>
      </c>
      <c r="AM7" s="908" t="s">
        <v>61</v>
      </c>
      <c r="AN7" s="909" t="s">
        <v>61</v>
      </c>
      <c r="AO7" s="285" t="s">
        <v>61</v>
      </c>
      <c r="AP7" s="570" t="s">
        <v>61</v>
      </c>
      <c r="AQ7" s="285" t="s">
        <v>61</v>
      </c>
      <c r="AR7" s="570" t="s">
        <v>61</v>
      </c>
      <c r="AS7" s="285" t="s">
        <v>61</v>
      </c>
      <c r="AT7" s="570" t="s">
        <v>61</v>
      </c>
      <c r="AU7" s="575" t="s">
        <v>61</v>
      </c>
      <c r="AV7" s="529" t="s">
        <v>61</v>
      </c>
    </row>
    <row r="8" spans="1:49" ht="12.75" customHeight="1" thickTop="1">
      <c r="A8" s="20" t="str">
        <f>'t1'!A6</f>
        <v>COMANDANTE GENERALE</v>
      </c>
      <c r="B8" s="221" t="str">
        <f>'t1'!B6</f>
        <v>0D0219</v>
      </c>
      <c r="C8" s="822">
        <f>ROUND(AA8,0)</f>
        <v>0</v>
      </c>
      <c r="D8" s="823">
        <f aca="true" t="shared" si="0" ref="D8:D45">ROUND(AB8,0)</f>
        <v>0</v>
      </c>
      <c r="E8" s="822">
        <f aca="true" t="shared" si="1" ref="E8:E45">ROUND(AC8,0)</f>
        <v>0</v>
      </c>
      <c r="F8" s="823">
        <f aca="true" t="shared" si="2" ref="F8:F45">ROUND(AD8,0)</f>
        <v>0</v>
      </c>
      <c r="G8" s="822">
        <f aca="true" t="shared" si="3" ref="G8:G45">ROUND(AE8,0)</f>
        <v>0</v>
      </c>
      <c r="H8" s="823">
        <f aca="true" t="shared" si="4" ref="H8:H45">ROUND(AF8,0)</f>
        <v>0</v>
      </c>
      <c r="I8" s="822">
        <f aca="true" t="shared" si="5" ref="I8:I45">ROUND(AG8,0)</f>
        <v>0</v>
      </c>
      <c r="J8" s="823">
        <f aca="true" t="shared" si="6" ref="J8:J45">ROUND(AH8,0)</f>
        <v>0</v>
      </c>
      <c r="K8" s="822">
        <f aca="true" t="shared" si="7" ref="K8:K45">ROUND(AI8,0)</f>
        <v>0</v>
      </c>
      <c r="L8" s="823">
        <f aca="true" t="shared" si="8" ref="L8:L45">ROUND(AJ8,0)</f>
        <v>0</v>
      </c>
      <c r="M8" s="822">
        <f aca="true" t="shared" si="9" ref="M8:M45">ROUND(AK8,0)</f>
        <v>0</v>
      </c>
      <c r="N8" s="823">
        <f aca="true" t="shared" si="10" ref="N8:N45">ROUND(AL8,0)</f>
        <v>0</v>
      </c>
      <c r="O8" s="822">
        <f aca="true" t="shared" si="11" ref="O8:O45">ROUND(AM8,0)</f>
        <v>0</v>
      </c>
      <c r="P8" s="823">
        <f aca="true" t="shared" si="12" ref="P8:P45">ROUND(AN8,0)</f>
        <v>0</v>
      </c>
      <c r="Q8" s="824">
        <f aca="true" t="shared" si="13" ref="Q8:Q45">ROUND(AO8,0)</f>
        <v>0</v>
      </c>
      <c r="R8" s="825">
        <f aca="true" t="shared" si="14" ref="R8:R45">ROUND(AP8,0)</f>
        <v>0</v>
      </c>
      <c r="S8" s="824">
        <f aca="true" t="shared" si="15" ref="S8:S45">ROUND(AQ8,0)</f>
        <v>0</v>
      </c>
      <c r="T8" s="825">
        <f aca="true" t="shared" si="16" ref="T8:T45">ROUND(AR8,0)</f>
        <v>0</v>
      </c>
      <c r="U8" s="824">
        <f aca="true" t="shared" si="17" ref="U8:U45">ROUND(AS8,0)</f>
        <v>0</v>
      </c>
      <c r="V8" s="826">
        <f aca="true" t="shared" si="18" ref="V8:V45">ROUND(AT8,0)</f>
        <v>0</v>
      </c>
      <c r="W8" s="576">
        <f>SUM(C8,E8,G8,I8,K8,M8,O8,Q8,S8,U8)</f>
        <v>0</v>
      </c>
      <c r="X8" s="577">
        <f aca="true" t="shared" si="19" ref="X8:X45">SUM(D8,F8,H8,J8,L8,N8,P8,R8,T8,V8)</f>
        <v>0</v>
      </c>
      <c r="Y8" s="26">
        <f>'t1'!M6</f>
        <v>0</v>
      </c>
      <c r="AA8" s="271"/>
      <c r="AB8" s="272"/>
      <c r="AC8" s="271"/>
      <c r="AD8" s="272"/>
      <c r="AE8" s="271"/>
      <c r="AF8" s="272"/>
      <c r="AG8" s="271"/>
      <c r="AH8" s="272"/>
      <c r="AI8" s="271"/>
      <c r="AJ8" s="272"/>
      <c r="AK8" s="271"/>
      <c r="AL8" s="272"/>
      <c r="AM8" s="273"/>
      <c r="AN8" s="274"/>
      <c r="AO8" s="574"/>
      <c r="AP8" s="571"/>
      <c r="AQ8" s="574"/>
      <c r="AR8" s="571"/>
      <c r="AS8" s="574"/>
      <c r="AT8" s="566"/>
      <c r="AU8" s="576">
        <f>SUM(AA8,AC8,AE8,AG8,AI8,AK8,AM8,AO8,AQ8,AS8)</f>
        <v>0</v>
      </c>
      <c r="AV8" s="577">
        <f aca="true" t="shared" si="20" ref="AV8:AV45">SUM(AB8,AD8,AF8,AH8,AJ8,AL8,AN8,AP8,AR8,AT8)</f>
        <v>0</v>
      </c>
      <c r="AW8" s="26">
        <f>'t1'!AQ6</f>
        <v>0</v>
      </c>
    </row>
    <row r="9" spans="1:49" ht="12.75" customHeight="1">
      <c r="A9" s="142" t="str">
        <f>'t1'!A7</f>
        <v>GENERALE CORPO DI ARMATA</v>
      </c>
      <c r="B9" s="214" t="str">
        <f>'t1'!B7</f>
        <v>0D0554</v>
      </c>
      <c r="C9" s="827">
        <f aca="true" t="shared" si="21" ref="C9:C45">ROUND(AA9,0)</f>
        <v>0</v>
      </c>
      <c r="D9" s="828">
        <f t="shared" si="0"/>
        <v>0</v>
      </c>
      <c r="E9" s="827">
        <f t="shared" si="1"/>
        <v>0</v>
      </c>
      <c r="F9" s="828">
        <f t="shared" si="2"/>
        <v>0</v>
      </c>
      <c r="G9" s="827">
        <f t="shared" si="3"/>
        <v>0</v>
      </c>
      <c r="H9" s="828">
        <f t="shared" si="4"/>
        <v>0</v>
      </c>
      <c r="I9" s="827">
        <f t="shared" si="5"/>
        <v>0</v>
      </c>
      <c r="J9" s="828">
        <f t="shared" si="6"/>
        <v>0</v>
      </c>
      <c r="K9" s="827">
        <f t="shared" si="7"/>
        <v>0</v>
      </c>
      <c r="L9" s="828">
        <f t="shared" si="8"/>
        <v>0</v>
      </c>
      <c r="M9" s="827">
        <f t="shared" si="9"/>
        <v>0</v>
      </c>
      <c r="N9" s="828">
        <f t="shared" si="10"/>
        <v>0</v>
      </c>
      <c r="O9" s="827">
        <f t="shared" si="11"/>
        <v>0</v>
      </c>
      <c r="P9" s="828">
        <f t="shared" si="12"/>
        <v>0</v>
      </c>
      <c r="Q9" s="827">
        <f t="shared" si="13"/>
        <v>0</v>
      </c>
      <c r="R9" s="829">
        <f t="shared" si="14"/>
        <v>0</v>
      </c>
      <c r="S9" s="827">
        <f t="shared" si="15"/>
        <v>0</v>
      </c>
      <c r="T9" s="829">
        <f t="shared" si="16"/>
        <v>0</v>
      </c>
      <c r="U9" s="827">
        <f t="shared" si="17"/>
        <v>0</v>
      </c>
      <c r="V9" s="830">
        <f t="shared" si="18"/>
        <v>0</v>
      </c>
      <c r="W9" s="528">
        <f aca="true" t="shared" si="22" ref="W9:W45">SUM(C9,E9,G9,I9,K9,M9,O9,Q9,S9,U9)</f>
        <v>0</v>
      </c>
      <c r="X9" s="530">
        <f t="shared" si="19"/>
        <v>0</v>
      </c>
      <c r="Y9" s="26">
        <f>'t1'!M7</f>
        <v>0</v>
      </c>
      <c r="AA9" s="273"/>
      <c r="AB9" s="274"/>
      <c r="AC9" s="273"/>
      <c r="AD9" s="274"/>
      <c r="AE9" s="273"/>
      <c r="AF9" s="274"/>
      <c r="AG9" s="273"/>
      <c r="AH9" s="274"/>
      <c r="AI9" s="273"/>
      <c r="AJ9" s="274"/>
      <c r="AK9" s="273"/>
      <c r="AL9" s="274"/>
      <c r="AM9" s="273"/>
      <c r="AN9" s="274"/>
      <c r="AO9" s="273"/>
      <c r="AP9" s="572"/>
      <c r="AQ9" s="273"/>
      <c r="AR9" s="572"/>
      <c r="AS9" s="273"/>
      <c r="AT9" s="567"/>
      <c r="AU9" s="528">
        <f aca="true" t="shared" si="23" ref="AU9:AU45">SUM(AA9,AC9,AE9,AG9,AI9,AK9,AM9,AO9,AQ9,AS9)</f>
        <v>0</v>
      </c>
      <c r="AV9" s="530">
        <f t="shared" si="20"/>
        <v>0</v>
      </c>
      <c r="AW9" s="26">
        <f>'t1'!AQ7</f>
        <v>0</v>
      </c>
    </row>
    <row r="10" spans="1:49" ht="12.75" customHeight="1">
      <c r="A10" s="142" t="str">
        <f>'t1'!A8</f>
        <v>GENERALE DI DIVISIONE</v>
      </c>
      <c r="B10" s="214" t="str">
        <f>'t1'!B8</f>
        <v>0D0221</v>
      </c>
      <c r="C10" s="827">
        <f t="shared" si="21"/>
        <v>0</v>
      </c>
      <c r="D10" s="828">
        <f t="shared" si="0"/>
        <v>0</v>
      </c>
      <c r="E10" s="827">
        <f t="shared" si="1"/>
        <v>0</v>
      </c>
      <c r="F10" s="828">
        <f t="shared" si="2"/>
        <v>0</v>
      </c>
      <c r="G10" s="827">
        <f t="shared" si="3"/>
        <v>0</v>
      </c>
      <c r="H10" s="828">
        <f t="shared" si="4"/>
        <v>0</v>
      </c>
      <c r="I10" s="827">
        <f t="shared" si="5"/>
        <v>0</v>
      </c>
      <c r="J10" s="828">
        <f t="shared" si="6"/>
        <v>0</v>
      </c>
      <c r="K10" s="827">
        <f t="shared" si="7"/>
        <v>0</v>
      </c>
      <c r="L10" s="828">
        <f t="shared" si="8"/>
        <v>0</v>
      </c>
      <c r="M10" s="827">
        <f t="shared" si="9"/>
        <v>0</v>
      </c>
      <c r="N10" s="828">
        <f t="shared" si="10"/>
        <v>0</v>
      </c>
      <c r="O10" s="827">
        <f t="shared" si="11"/>
        <v>0</v>
      </c>
      <c r="P10" s="828">
        <f t="shared" si="12"/>
        <v>0</v>
      </c>
      <c r="Q10" s="827">
        <f t="shared" si="13"/>
        <v>0</v>
      </c>
      <c r="R10" s="829">
        <f t="shared" si="14"/>
        <v>0</v>
      </c>
      <c r="S10" s="827">
        <f t="shared" si="15"/>
        <v>0</v>
      </c>
      <c r="T10" s="829">
        <f t="shared" si="16"/>
        <v>0</v>
      </c>
      <c r="U10" s="827">
        <f t="shared" si="17"/>
        <v>0</v>
      </c>
      <c r="V10" s="830">
        <f t="shared" si="18"/>
        <v>0</v>
      </c>
      <c r="W10" s="528">
        <f t="shared" si="22"/>
        <v>0</v>
      </c>
      <c r="X10" s="530">
        <f t="shared" si="19"/>
        <v>0</v>
      </c>
      <c r="Y10" s="26">
        <f>'t1'!M8</f>
        <v>0</v>
      </c>
      <c r="AA10" s="273"/>
      <c r="AB10" s="274"/>
      <c r="AC10" s="273"/>
      <c r="AD10" s="274"/>
      <c r="AE10" s="273"/>
      <c r="AF10" s="274"/>
      <c r="AG10" s="273"/>
      <c r="AH10" s="274"/>
      <c r="AI10" s="273"/>
      <c r="AJ10" s="274"/>
      <c r="AK10" s="273"/>
      <c r="AL10" s="274"/>
      <c r="AM10" s="273"/>
      <c r="AN10" s="274"/>
      <c r="AO10" s="273"/>
      <c r="AP10" s="572"/>
      <c r="AQ10" s="273"/>
      <c r="AR10" s="572"/>
      <c r="AS10" s="273"/>
      <c r="AT10" s="567"/>
      <c r="AU10" s="528">
        <f t="shared" si="23"/>
        <v>0</v>
      </c>
      <c r="AV10" s="530">
        <f t="shared" si="20"/>
        <v>0</v>
      </c>
      <c r="AW10" s="26">
        <f>'t1'!AQ8</f>
        <v>0</v>
      </c>
    </row>
    <row r="11" spans="1:49" ht="12.75" customHeight="1">
      <c r="A11" s="142" t="str">
        <f>'t1'!A9</f>
        <v>GENERALE DI BRIGATA</v>
      </c>
      <c r="B11" s="214" t="str">
        <f>'t1'!B9</f>
        <v>0D0220</v>
      </c>
      <c r="C11" s="827">
        <f t="shared" si="21"/>
        <v>0</v>
      </c>
      <c r="D11" s="828">
        <f t="shared" si="0"/>
        <v>0</v>
      </c>
      <c r="E11" s="827">
        <f t="shared" si="1"/>
        <v>0</v>
      </c>
      <c r="F11" s="828">
        <f t="shared" si="2"/>
        <v>0</v>
      </c>
      <c r="G11" s="827">
        <f t="shared" si="3"/>
        <v>0</v>
      </c>
      <c r="H11" s="828">
        <f t="shared" si="4"/>
        <v>0</v>
      </c>
      <c r="I11" s="827">
        <f t="shared" si="5"/>
        <v>0</v>
      </c>
      <c r="J11" s="828">
        <f t="shared" si="6"/>
        <v>0</v>
      </c>
      <c r="K11" s="827">
        <f t="shared" si="7"/>
        <v>0</v>
      </c>
      <c r="L11" s="828">
        <f t="shared" si="8"/>
        <v>0</v>
      </c>
      <c r="M11" s="827">
        <f t="shared" si="9"/>
        <v>0</v>
      </c>
      <c r="N11" s="828">
        <f t="shared" si="10"/>
        <v>0</v>
      </c>
      <c r="O11" s="827">
        <f t="shared" si="11"/>
        <v>0</v>
      </c>
      <c r="P11" s="828">
        <f t="shared" si="12"/>
        <v>0</v>
      </c>
      <c r="Q11" s="827">
        <f t="shared" si="13"/>
        <v>0</v>
      </c>
      <c r="R11" s="829">
        <f t="shared" si="14"/>
        <v>0</v>
      </c>
      <c r="S11" s="827">
        <f t="shared" si="15"/>
        <v>0</v>
      </c>
      <c r="T11" s="829">
        <f t="shared" si="16"/>
        <v>0</v>
      </c>
      <c r="U11" s="827">
        <f t="shared" si="17"/>
        <v>0</v>
      </c>
      <c r="V11" s="830">
        <f t="shared" si="18"/>
        <v>0</v>
      </c>
      <c r="W11" s="528">
        <f t="shared" si="22"/>
        <v>0</v>
      </c>
      <c r="X11" s="530">
        <f t="shared" si="19"/>
        <v>0</v>
      </c>
      <c r="Y11" s="26">
        <f>'t1'!M9</f>
        <v>0</v>
      </c>
      <c r="AA11" s="273"/>
      <c r="AB11" s="274"/>
      <c r="AC11" s="273"/>
      <c r="AD11" s="274"/>
      <c r="AE11" s="273"/>
      <c r="AF11" s="274"/>
      <c r="AG11" s="273"/>
      <c r="AH11" s="274"/>
      <c r="AI11" s="273"/>
      <c r="AJ11" s="274"/>
      <c r="AK11" s="273"/>
      <c r="AL11" s="274"/>
      <c r="AM11" s="273"/>
      <c r="AN11" s="274"/>
      <c r="AO11" s="273"/>
      <c r="AP11" s="572"/>
      <c r="AQ11" s="273"/>
      <c r="AR11" s="572"/>
      <c r="AS11" s="273"/>
      <c r="AT11" s="567"/>
      <c r="AU11" s="528">
        <f t="shared" si="23"/>
        <v>0</v>
      </c>
      <c r="AV11" s="530">
        <f t="shared" si="20"/>
        <v>0</v>
      </c>
      <c r="AW11" s="26">
        <f>'t1'!AQ9</f>
        <v>0</v>
      </c>
    </row>
    <row r="12" spans="1:49" ht="12.75" customHeight="1">
      <c r="A12" s="142" t="str">
        <f>'t1'!A10</f>
        <v>COLONNELLO + 23 ANNI</v>
      </c>
      <c r="B12" s="214" t="str">
        <f>'t1'!B10</f>
        <v>0D0524</v>
      </c>
      <c r="C12" s="827">
        <f t="shared" si="21"/>
        <v>0</v>
      </c>
      <c r="D12" s="828">
        <f t="shared" si="0"/>
        <v>0</v>
      </c>
      <c r="E12" s="827">
        <f t="shared" si="1"/>
        <v>0</v>
      </c>
      <c r="F12" s="828">
        <f t="shared" si="2"/>
        <v>0</v>
      </c>
      <c r="G12" s="827">
        <f t="shared" si="3"/>
        <v>0</v>
      </c>
      <c r="H12" s="828">
        <f t="shared" si="4"/>
        <v>0</v>
      </c>
      <c r="I12" s="827">
        <f t="shared" si="5"/>
        <v>0</v>
      </c>
      <c r="J12" s="828">
        <f t="shared" si="6"/>
        <v>0</v>
      </c>
      <c r="K12" s="827">
        <f t="shared" si="7"/>
        <v>0</v>
      </c>
      <c r="L12" s="828">
        <f t="shared" si="8"/>
        <v>0</v>
      </c>
      <c r="M12" s="827">
        <f t="shared" si="9"/>
        <v>0</v>
      </c>
      <c r="N12" s="828">
        <f t="shared" si="10"/>
        <v>0</v>
      </c>
      <c r="O12" s="827">
        <f t="shared" si="11"/>
        <v>0</v>
      </c>
      <c r="P12" s="828">
        <f t="shared" si="12"/>
        <v>0</v>
      </c>
      <c r="Q12" s="827">
        <f t="shared" si="13"/>
        <v>0</v>
      </c>
      <c r="R12" s="829">
        <f t="shared" si="14"/>
        <v>0</v>
      </c>
      <c r="S12" s="827">
        <f t="shared" si="15"/>
        <v>0</v>
      </c>
      <c r="T12" s="829">
        <f t="shared" si="16"/>
        <v>0</v>
      </c>
      <c r="U12" s="827">
        <f t="shared" si="17"/>
        <v>0</v>
      </c>
      <c r="V12" s="830">
        <f t="shared" si="18"/>
        <v>0</v>
      </c>
      <c r="W12" s="528">
        <f t="shared" si="22"/>
        <v>0</v>
      </c>
      <c r="X12" s="530">
        <f t="shared" si="19"/>
        <v>0</v>
      </c>
      <c r="Y12" s="26">
        <f>'t1'!M10</f>
        <v>0</v>
      </c>
      <c r="AA12" s="273"/>
      <c r="AB12" s="274"/>
      <c r="AC12" s="273"/>
      <c r="AD12" s="274"/>
      <c r="AE12" s="273"/>
      <c r="AF12" s="274"/>
      <c r="AG12" s="273"/>
      <c r="AH12" s="274"/>
      <c r="AI12" s="273"/>
      <c r="AJ12" s="274"/>
      <c r="AK12" s="273"/>
      <c r="AL12" s="274"/>
      <c r="AM12" s="273"/>
      <c r="AN12" s="274"/>
      <c r="AO12" s="273"/>
      <c r="AP12" s="572"/>
      <c r="AQ12" s="273"/>
      <c r="AR12" s="572"/>
      <c r="AS12" s="273"/>
      <c r="AT12" s="567"/>
      <c r="AU12" s="528">
        <f t="shared" si="23"/>
        <v>0</v>
      </c>
      <c r="AV12" s="530">
        <f t="shared" si="20"/>
        <v>0</v>
      </c>
      <c r="AW12" s="26">
        <f>'t1'!AQ10</f>
        <v>0</v>
      </c>
    </row>
    <row r="13" spans="1:49" ht="12.75" customHeight="1">
      <c r="A13" s="142" t="str">
        <f>'t1'!A11</f>
        <v>COLONNELLO</v>
      </c>
      <c r="B13" s="214" t="str">
        <f>'t1'!B11</f>
        <v>0D0217</v>
      </c>
      <c r="C13" s="827">
        <f t="shared" si="21"/>
        <v>0</v>
      </c>
      <c r="D13" s="828">
        <f t="shared" si="0"/>
        <v>0</v>
      </c>
      <c r="E13" s="827">
        <f t="shared" si="1"/>
        <v>0</v>
      </c>
      <c r="F13" s="828">
        <f t="shared" si="2"/>
        <v>0</v>
      </c>
      <c r="G13" s="827">
        <f t="shared" si="3"/>
        <v>0</v>
      </c>
      <c r="H13" s="828">
        <f t="shared" si="4"/>
        <v>0</v>
      </c>
      <c r="I13" s="827">
        <f t="shared" si="5"/>
        <v>0</v>
      </c>
      <c r="J13" s="828">
        <f t="shared" si="6"/>
        <v>0</v>
      </c>
      <c r="K13" s="827">
        <f t="shared" si="7"/>
        <v>0</v>
      </c>
      <c r="L13" s="828">
        <f t="shared" si="8"/>
        <v>0</v>
      </c>
      <c r="M13" s="827">
        <f t="shared" si="9"/>
        <v>0</v>
      </c>
      <c r="N13" s="828">
        <f t="shared" si="10"/>
        <v>0</v>
      </c>
      <c r="O13" s="827">
        <f t="shared" si="11"/>
        <v>0</v>
      </c>
      <c r="P13" s="828">
        <f t="shared" si="12"/>
        <v>0</v>
      </c>
      <c r="Q13" s="827">
        <f t="shared" si="13"/>
        <v>0</v>
      </c>
      <c r="R13" s="829">
        <f t="shared" si="14"/>
        <v>0</v>
      </c>
      <c r="S13" s="827">
        <f t="shared" si="15"/>
        <v>0</v>
      </c>
      <c r="T13" s="829">
        <f t="shared" si="16"/>
        <v>0</v>
      </c>
      <c r="U13" s="827">
        <f t="shared" si="17"/>
        <v>0</v>
      </c>
      <c r="V13" s="830">
        <f t="shared" si="18"/>
        <v>0</v>
      </c>
      <c r="W13" s="528">
        <f t="shared" si="22"/>
        <v>0</v>
      </c>
      <c r="X13" s="530">
        <f t="shared" si="19"/>
        <v>0</v>
      </c>
      <c r="Y13" s="26">
        <f>'t1'!M11</f>
        <v>0</v>
      </c>
      <c r="AA13" s="273"/>
      <c r="AB13" s="274"/>
      <c r="AC13" s="273"/>
      <c r="AD13" s="274"/>
      <c r="AE13" s="273"/>
      <c r="AF13" s="274"/>
      <c r="AG13" s="273"/>
      <c r="AH13" s="274"/>
      <c r="AI13" s="273"/>
      <c r="AJ13" s="274"/>
      <c r="AK13" s="273"/>
      <c r="AL13" s="274"/>
      <c r="AM13" s="273"/>
      <c r="AN13" s="274"/>
      <c r="AO13" s="273"/>
      <c r="AP13" s="572"/>
      <c r="AQ13" s="273"/>
      <c r="AR13" s="572"/>
      <c r="AS13" s="273"/>
      <c r="AT13" s="567"/>
      <c r="AU13" s="528">
        <f t="shared" si="23"/>
        <v>0</v>
      </c>
      <c r="AV13" s="530">
        <f t="shared" si="20"/>
        <v>0</v>
      </c>
      <c r="AW13" s="26">
        <f>'t1'!AQ11</f>
        <v>0</v>
      </c>
    </row>
    <row r="14" spans="1:49" ht="12.75" customHeight="1">
      <c r="A14" s="142" t="str">
        <f>'t1'!A12</f>
        <v>TENENTE COLONNELLO + 23 ANNI</v>
      </c>
      <c r="B14" s="214" t="str">
        <f>'t1'!B12</f>
        <v>0D0525</v>
      </c>
      <c r="C14" s="827">
        <f t="shared" si="21"/>
        <v>0</v>
      </c>
      <c r="D14" s="828">
        <f t="shared" si="0"/>
        <v>0</v>
      </c>
      <c r="E14" s="827">
        <f t="shared" si="1"/>
        <v>0</v>
      </c>
      <c r="F14" s="828">
        <f t="shared" si="2"/>
        <v>0</v>
      </c>
      <c r="G14" s="827">
        <f t="shared" si="3"/>
        <v>0</v>
      </c>
      <c r="H14" s="828">
        <f t="shared" si="4"/>
        <v>0</v>
      </c>
      <c r="I14" s="827">
        <f t="shared" si="5"/>
        <v>0</v>
      </c>
      <c r="J14" s="828">
        <f t="shared" si="6"/>
        <v>0</v>
      </c>
      <c r="K14" s="827">
        <f t="shared" si="7"/>
        <v>0</v>
      </c>
      <c r="L14" s="828">
        <f t="shared" si="8"/>
        <v>0</v>
      </c>
      <c r="M14" s="827">
        <f t="shared" si="9"/>
        <v>0</v>
      </c>
      <c r="N14" s="828">
        <f t="shared" si="10"/>
        <v>0</v>
      </c>
      <c r="O14" s="827">
        <f t="shared" si="11"/>
        <v>0</v>
      </c>
      <c r="P14" s="828">
        <f t="shared" si="12"/>
        <v>0</v>
      </c>
      <c r="Q14" s="827">
        <f t="shared" si="13"/>
        <v>0</v>
      </c>
      <c r="R14" s="829">
        <f t="shared" si="14"/>
        <v>0</v>
      </c>
      <c r="S14" s="827">
        <f t="shared" si="15"/>
        <v>0</v>
      </c>
      <c r="T14" s="829">
        <f t="shared" si="16"/>
        <v>0</v>
      </c>
      <c r="U14" s="827">
        <f t="shared" si="17"/>
        <v>0</v>
      </c>
      <c r="V14" s="830">
        <f t="shared" si="18"/>
        <v>0</v>
      </c>
      <c r="W14" s="528">
        <f t="shared" si="22"/>
        <v>0</v>
      </c>
      <c r="X14" s="530">
        <f t="shared" si="19"/>
        <v>0</v>
      </c>
      <c r="Y14" s="26">
        <f>'t1'!M12</f>
        <v>0</v>
      </c>
      <c r="AA14" s="273"/>
      <c r="AB14" s="274"/>
      <c r="AC14" s="273"/>
      <c r="AD14" s="274"/>
      <c r="AE14" s="273"/>
      <c r="AF14" s="274"/>
      <c r="AG14" s="273"/>
      <c r="AH14" s="274"/>
      <c r="AI14" s="273"/>
      <c r="AJ14" s="274"/>
      <c r="AK14" s="273"/>
      <c r="AL14" s="274"/>
      <c r="AM14" s="273"/>
      <c r="AN14" s="274"/>
      <c r="AO14" s="273"/>
      <c r="AP14" s="572"/>
      <c r="AQ14" s="273"/>
      <c r="AR14" s="572"/>
      <c r="AS14" s="273"/>
      <c r="AT14" s="567"/>
      <c r="AU14" s="528">
        <f t="shared" si="23"/>
        <v>0</v>
      </c>
      <c r="AV14" s="530">
        <f t="shared" si="20"/>
        <v>0</v>
      </c>
      <c r="AW14" s="26">
        <f>'t1'!AQ12</f>
        <v>0</v>
      </c>
    </row>
    <row r="15" spans="1:49" ht="12.75" customHeight="1">
      <c r="A15" s="142" t="str">
        <f>'t1'!A13</f>
        <v>TENENTE COLONNELLO + 18 ANNI</v>
      </c>
      <c r="B15" s="214" t="str">
        <f>'t1'!B13</f>
        <v>0D0935</v>
      </c>
      <c r="C15" s="827">
        <f t="shared" si="21"/>
        <v>0</v>
      </c>
      <c r="D15" s="828">
        <f t="shared" si="0"/>
        <v>0</v>
      </c>
      <c r="E15" s="827">
        <f t="shared" si="1"/>
        <v>0</v>
      </c>
      <c r="F15" s="828">
        <f t="shared" si="2"/>
        <v>0</v>
      </c>
      <c r="G15" s="827">
        <f t="shared" si="3"/>
        <v>0</v>
      </c>
      <c r="H15" s="828">
        <f t="shared" si="4"/>
        <v>0</v>
      </c>
      <c r="I15" s="827">
        <f t="shared" si="5"/>
        <v>0</v>
      </c>
      <c r="J15" s="828">
        <f t="shared" si="6"/>
        <v>0</v>
      </c>
      <c r="K15" s="827">
        <f t="shared" si="7"/>
        <v>0</v>
      </c>
      <c r="L15" s="828">
        <f t="shared" si="8"/>
        <v>0</v>
      </c>
      <c r="M15" s="827">
        <f t="shared" si="9"/>
        <v>0</v>
      </c>
      <c r="N15" s="828">
        <f t="shared" si="10"/>
        <v>0</v>
      </c>
      <c r="O15" s="827">
        <f t="shared" si="11"/>
        <v>0</v>
      </c>
      <c r="P15" s="828">
        <f t="shared" si="12"/>
        <v>0</v>
      </c>
      <c r="Q15" s="827">
        <f t="shared" si="13"/>
        <v>0</v>
      </c>
      <c r="R15" s="829">
        <f t="shared" si="14"/>
        <v>0</v>
      </c>
      <c r="S15" s="827">
        <f t="shared" si="15"/>
        <v>0</v>
      </c>
      <c r="T15" s="829">
        <f t="shared" si="16"/>
        <v>0</v>
      </c>
      <c r="U15" s="827">
        <f t="shared" si="17"/>
        <v>0</v>
      </c>
      <c r="V15" s="830">
        <f t="shared" si="18"/>
        <v>0</v>
      </c>
      <c r="W15" s="528">
        <f t="shared" si="22"/>
        <v>0</v>
      </c>
      <c r="X15" s="530">
        <f t="shared" si="19"/>
        <v>0</v>
      </c>
      <c r="Y15" s="26">
        <f>'t1'!M13</f>
        <v>0</v>
      </c>
      <c r="AA15" s="273"/>
      <c r="AB15" s="274"/>
      <c r="AC15" s="273"/>
      <c r="AD15" s="274"/>
      <c r="AE15" s="273"/>
      <c r="AF15" s="274"/>
      <c r="AG15" s="273"/>
      <c r="AH15" s="274"/>
      <c r="AI15" s="273"/>
      <c r="AJ15" s="274"/>
      <c r="AK15" s="273"/>
      <c r="AL15" s="274"/>
      <c r="AM15" s="273"/>
      <c r="AN15" s="274"/>
      <c r="AO15" s="273"/>
      <c r="AP15" s="572"/>
      <c r="AQ15" s="273"/>
      <c r="AR15" s="572"/>
      <c r="AS15" s="273"/>
      <c r="AT15" s="567"/>
      <c r="AU15" s="528">
        <f t="shared" si="23"/>
        <v>0</v>
      </c>
      <c r="AV15" s="530">
        <f t="shared" si="20"/>
        <v>0</v>
      </c>
      <c r="AW15" s="26">
        <f>'t1'!AQ13</f>
        <v>0</v>
      </c>
    </row>
    <row r="16" spans="1:49" ht="12.75" customHeight="1">
      <c r="A16" s="142" t="str">
        <f>'t1'!A14</f>
        <v>TENENTE COLONNELLO + 13 ANNI</v>
      </c>
      <c r="B16" s="214" t="str">
        <f>'t1'!B14</f>
        <v>0D0526</v>
      </c>
      <c r="C16" s="827">
        <f t="shared" si="21"/>
        <v>0</v>
      </c>
      <c r="D16" s="828">
        <f t="shared" si="0"/>
        <v>0</v>
      </c>
      <c r="E16" s="827">
        <f t="shared" si="1"/>
        <v>0</v>
      </c>
      <c r="F16" s="828">
        <f t="shared" si="2"/>
        <v>0</v>
      </c>
      <c r="G16" s="827">
        <f t="shared" si="3"/>
        <v>0</v>
      </c>
      <c r="H16" s="828">
        <f t="shared" si="4"/>
        <v>0</v>
      </c>
      <c r="I16" s="827">
        <f t="shared" si="5"/>
        <v>0</v>
      </c>
      <c r="J16" s="828">
        <f t="shared" si="6"/>
        <v>0</v>
      </c>
      <c r="K16" s="827">
        <f t="shared" si="7"/>
        <v>0</v>
      </c>
      <c r="L16" s="828">
        <f t="shared" si="8"/>
        <v>0</v>
      </c>
      <c r="M16" s="827">
        <f t="shared" si="9"/>
        <v>0</v>
      </c>
      <c r="N16" s="828">
        <f t="shared" si="10"/>
        <v>0</v>
      </c>
      <c r="O16" s="827">
        <f t="shared" si="11"/>
        <v>0</v>
      </c>
      <c r="P16" s="828">
        <f t="shared" si="12"/>
        <v>0</v>
      </c>
      <c r="Q16" s="827">
        <f t="shared" si="13"/>
        <v>0</v>
      </c>
      <c r="R16" s="829">
        <f t="shared" si="14"/>
        <v>0</v>
      </c>
      <c r="S16" s="827">
        <f t="shared" si="15"/>
        <v>0</v>
      </c>
      <c r="T16" s="829">
        <f t="shared" si="16"/>
        <v>0</v>
      </c>
      <c r="U16" s="827">
        <f t="shared" si="17"/>
        <v>0</v>
      </c>
      <c r="V16" s="830">
        <f t="shared" si="18"/>
        <v>0</v>
      </c>
      <c r="W16" s="528">
        <f t="shared" si="22"/>
        <v>0</v>
      </c>
      <c r="X16" s="530">
        <f t="shared" si="19"/>
        <v>0</v>
      </c>
      <c r="Y16" s="26">
        <f>'t1'!M14</f>
        <v>0</v>
      </c>
      <c r="AA16" s="273"/>
      <c r="AB16" s="274"/>
      <c r="AC16" s="273"/>
      <c r="AD16" s="274"/>
      <c r="AE16" s="273"/>
      <c r="AF16" s="274"/>
      <c r="AG16" s="273"/>
      <c r="AH16" s="274"/>
      <c r="AI16" s="273"/>
      <c r="AJ16" s="274"/>
      <c r="AK16" s="273"/>
      <c r="AL16" s="274"/>
      <c r="AM16" s="273"/>
      <c r="AN16" s="274"/>
      <c r="AO16" s="273"/>
      <c r="AP16" s="572"/>
      <c r="AQ16" s="273"/>
      <c r="AR16" s="572"/>
      <c r="AS16" s="273"/>
      <c r="AT16" s="567"/>
      <c r="AU16" s="528">
        <f t="shared" si="23"/>
        <v>0</v>
      </c>
      <c r="AV16" s="530">
        <f t="shared" si="20"/>
        <v>0</v>
      </c>
      <c r="AW16" s="26">
        <f>'t1'!AQ14</f>
        <v>0</v>
      </c>
    </row>
    <row r="17" spans="1:49" ht="12.75" customHeight="1">
      <c r="A17" s="142" t="str">
        <f>'t1'!A15</f>
        <v>MAGGIORE + 23 ANNI</v>
      </c>
      <c r="B17" s="214" t="str">
        <f>'t1'!B15</f>
        <v>0D0527</v>
      </c>
      <c r="C17" s="827">
        <f t="shared" si="21"/>
        <v>0</v>
      </c>
      <c r="D17" s="828">
        <f t="shared" si="0"/>
        <v>0</v>
      </c>
      <c r="E17" s="827">
        <f t="shared" si="1"/>
        <v>0</v>
      </c>
      <c r="F17" s="828">
        <f t="shared" si="2"/>
        <v>0</v>
      </c>
      <c r="G17" s="827">
        <f t="shared" si="3"/>
        <v>0</v>
      </c>
      <c r="H17" s="828">
        <f t="shared" si="4"/>
        <v>0</v>
      </c>
      <c r="I17" s="827">
        <f t="shared" si="5"/>
        <v>0</v>
      </c>
      <c r="J17" s="828">
        <f t="shared" si="6"/>
        <v>0</v>
      </c>
      <c r="K17" s="827">
        <f t="shared" si="7"/>
        <v>0</v>
      </c>
      <c r="L17" s="828">
        <f t="shared" si="8"/>
        <v>0</v>
      </c>
      <c r="M17" s="827">
        <f t="shared" si="9"/>
        <v>0</v>
      </c>
      <c r="N17" s="828">
        <f t="shared" si="10"/>
        <v>0</v>
      </c>
      <c r="O17" s="827">
        <f t="shared" si="11"/>
        <v>0</v>
      </c>
      <c r="P17" s="828">
        <f t="shared" si="12"/>
        <v>0</v>
      </c>
      <c r="Q17" s="827">
        <f t="shared" si="13"/>
        <v>0</v>
      </c>
      <c r="R17" s="829">
        <f t="shared" si="14"/>
        <v>0</v>
      </c>
      <c r="S17" s="827">
        <f t="shared" si="15"/>
        <v>0</v>
      </c>
      <c r="T17" s="829">
        <f t="shared" si="16"/>
        <v>0</v>
      </c>
      <c r="U17" s="827">
        <f t="shared" si="17"/>
        <v>0</v>
      </c>
      <c r="V17" s="830">
        <f t="shared" si="18"/>
        <v>0</v>
      </c>
      <c r="W17" s="528">
        <f t="shared" si="22"/>
        <v>0</v>
      </c>
      <c r="X17" s="530">
        <f t="shared" si="19"/>
        <v>0</v>
      </c>
      <c r="Y17" s="26">
        <f>'t1'!M15</f>
        <v>0</v>
      </c>
      <c r="AA17" s="273"/>
      <c r="AB17" s="274"/>
      <c r="AC17" s="273"/>
      <c r="AD17" s="274"/>
      <c r="AE17" s="273"/>
      <c r="AF17" s="274"/>
      <c r="AG17" s="273"/>
      <c r="AH17" s="274"/>
      <c r="AI17" s="273"/>
      <c r="AJ17" s="274"/>
      <c r="AK17" s="273"/>
      <c r="AL17" s="274"/>
      <c r="AM17" s="273"/>
      <c r="AN17" s="274"/>
      <c r="AO17" s="273"/>
      <c r="AP17" s="572"/>
      <c r="AQ17" s="273"/>
      <c r="AR17" s="572"/>
      <c r="AS17" s="273"/>
      <c r="AT17" s="567"/>
      <c r="AU17" s="528">
        <f t="shared" si="23"/>
        <v>0</v>
      </c>
      <c r="AV17" s="530">
        <f t="shared" si="20"/>
        <v>0</v>
      </c>
      <c r="AW17" s="26">
        <f>'t1'!AQ15</f>
        <v>0</v>
      </c>
    </row>
    <row r="18" spans="1:49" ht="12.75" customHeight="1">
      <c r="A18" s="142" t="str">
        <f>'t1'!A16</f>
        <v>MAGGIORE + 13 ANNI</v>
      </c>
      <c r="B18" s="214" t="str">
        <f>'t1'!B16</f>
        <v>0D0528</v>
      </c>
      <c r="C18" s="827">
        <f t="shared" si="21"/>
        <v>0</v>
      </c>
      <c r="D18" s="828">
        <f t="shared" si="0"/>
        <v>0</v>
      </c>
      <c r="E18" s="827">
        <f t="shared" si="1"/>
        <v>0</v>
      </c>
      <c r="F18" s="828">
        <f t="shared" si="2"/>
        <v>0</v>
      </c>
      <c r="G18" s="827">
        <f t="shared" si="3"/>
        <v>0</v>
      </c>
      <c r="H18" s="828">
        <f t="shared" si="4"/>
        <v>0</v>
      </c>
      <c r="I18" s="827">
        <f t="shared" si="5"/>
        <v>0</v>
      </c>
      <c r="J18" s="828">
        <f t="shared" si="6"/>
        <v>0</v>
      </c>
      <c r="K18" s="827">
        <f t="shared" si="7"/>
        <v>0</v>
      </c>
      <c r="L18" s="828">
        <f t="shared" si="8"/>
        <v>0</v>
      </c>
      <c r="M18" s="827">
        <f t="shared" si="9"/>
        <v>0</v>
      </c>
      <c r="N18" s="828">
        <f t="shared" si="10"/>
        <v>0</v>
      </c>
      <c r="O18" s="827">
        <f t="shared" si="11"/>
        <v>0</v>
      </c>
      <c r="P18" s="828">
        <f t="shared" si="12"/>
        <v>0</v>
      </c>
      <c r="Q18" s="827">
        <f t="shared" si="13"/>
        <v>0</v>
      </c>
      <c r="R18" s="829">
        <f t="shared" si="14"/>
        <v>0</v>
      </c>
      <c r="S18" s="827">
        <f t="shared" si="15"/>
        <v>0</v>
      </c>
      <c r="T18" s="829">
        <f t="shared" si="16"/>
        <v>0</v>
      </c>
      <c r="U18" s="827">
        <f t="shared" si="17"/>
        <v>0</v>
      </c>
      <c r="V18" s="830">
        <f t="shared" si="18"/>
        <v>0</v>
      </c>
      <c r="W18" s="528">
        <f t="shared" si="22"/>
        <v>0</v>
      </c>
      <c r="X18" s="530">
        <f t="shared" si="19"/>
        <v>0</v>
      </c>
      <c r="Y18" s="26">
        <f>'t1'!M16</f>
        <v>0</v>
      </c>
      <c r="AA18" s="273"/>
      <c r="AB18" s="274"/>
      <c r="AC18" s="273"/>
      <c r="AD18" s="274"/>
      <c r="AE18" s="273"/>
      <c r="AF18" s="274"/>
      <c r="AG18" s="273"/>
      <c r="AH18" s="274"/>
      <c r="AI18" s="273"/>
      <c r="AJ18" s="274"/>
      <c r="AK18" s="273"/>
      <c r="AL18" s="274"/>
      <c r="AM18" s="273"/>
      <c r="AN18" s="274"/>
      <c r="AO18" s="273"/>
      <c r="AP18" s="572"/>
      <c r="AQ18" s="273"/>
      <c r="AR18" s="572"/>
      <c r="AS18" s="273"/>
      <c r="AT18" s="567"/>
      <c r="AU18" s="528">
        <f t="shared" si="23"/>
        <v>0</v>
      </c>
      <c r="AV18" s="530">
        <f t="shared" si="20"/>
        <v>0</v>
      </c>
      <c r="AW18" s="26">
        <f>'t1'!AQ16</f>
        <v>0</v>
      </c>
    </row>
    <row r="19" spans="1:49" ht="12.75" customHeight="1">
      <c r="A19" s="142" t="str">
        <f>'t1'!A17</f>
        <v>TENENTE COLONNELLO</v>
      </c>
      <c r="B19" s="214" t="str">
        <f>'t1'!B17</f>
        <v>019312</v>
      </c>
      <c r="C19" s="827">
        <f t="shared" si="21"/>
        <v>0</v>
      </c>
      <c r="D19" s="828">
        <f t="shared" si="0"/>
        <v>0</v>
      </c>
      <c r="E19" s="827">
        <f t="shared" si="1"/>
        <v>0</v>
      </c>
      <c r="F19" s="828">
        <f t="shared" si="2"/>
        <v>0</v>
      </c>
      <c r="G19" s="827">
        <f t="shared" si="3"/>
        <v>0</v>
      </c>
      <c r="H19" s="828">
        <f t="shared" si="4"/>
        <v>0</v>
      </c>
      <c r="I19" s="827">
        <f t="shared" si="5"/>
        <v>0</v>
      </c>
      <c r="J19" s="828">
        <f t="shared" si="6"/>
        <v>0</v>
      </c>
      <c r="K19" s="827">
        <f t="shared" si="7"/>
        <v>0</v>
      </c>
      <c r="L19" s="828">
        <f t="shared" si="8"/>
        <v>0</v>
      </c>
      <c r="M19" s="827">
        <f t="shared" si="9"/>
        <v>0</v>
      </c>
      <c r="N19" s="828">
        <f t="shared" si="10"/>
        <v>0</v>
      </c>
      <c r="O19" s="827">
        <f t="shared" si="11"/>
        <v>0</v>
      </c>
      <c r="P19" s="828">
        <f t="shared" si="12"/>
        <v>0</v>
      </c>
      <c r="Q19" s="827">
        <f t="shared" si="13"/>
        <v>0</v>
      </c>
      <c r="R19" s="829">
        <f t="shared" si="14"/>
        <v>0</v>
      </c>
      <c r="S19" s="827">
        <f t="shared" si="15"/>
        <v>0</v>
      </c>
      <c r="T19" s="829">
        <f t="shared" si="16"/>
        <v>0</v>
      </c>
      <c r="U19" s="827">
        <f t="shared" si="17"/>
        <v>0</v>
      </c>
      <c r="V19" s="830">
        <f t="shared" si="18"/>
        <v>0</v>
      </c>
      <c r="W19" s="528">
        <f t="shared" si="22"/>
        <v>0</v>
      </c>
      <c r="X19" s="530">
        <f t="shared" si="19"/>
        <v>0</v>
      </c>
      <c r="Y19" s="26">
        <f>'t1'!M17</f>
        <v>0</v>
      </c>
      <c r="AA19" s="273"/>
      <c r="AB19" s="274"/>
      <c r="AC19" s="273"/>
      <c r="AD19" s="274"/>
      <c r="AE19" s="273"/>
      <c r="AF19" s="274"/>
      <c r="AG19" s="273"/>
      <c r="AH19" s="274"/>
      <c r="AI19" s="273"/>
      <c r="AJ19" s="274"/>
      <c r="AK19" s="273"/>
      <c r="AL19" s="274"/>
      <c r="AM19" s="273"/>
      <c r="AN19" s="274"/>
      <c r="AO19" s="273"/>
      <c r="AP19" s="572"/>
      <c r="AQ19" s="273"/>
      <c r="AR19" s="572"/>
      <c r="AS19" s="273"/>
      <c r="AT19" s="567"/>
      <c r="AU19" s="528">
        <f t="shared" si="23"/>
        <v>0</v>
      </c>
      <c r="AV19" s="530">
        <f t="shared" si="20"/>
        <v>0</v>
      </c>
      <c r="AW19" s="26">
        <f>'t1'!AQ17</f>
        <v>0</v>
      </c>
    </row>
    <row r="20" spans="1:49" ht="12.75" customHeight="1">
      <c r="A20" s="142" t="str">
        <f>'t1'!A18</f>
        <v>MAGGIORE CON 3 ANNI NEL GRADO</v>
      </c>
      <c r="B20" s="214" t="str">
        <f>'t1'!B18</f>
        <v>0D0936</v>
      </c>
      <c r="C20" s="827">
        <f t="shared" si="21"/>
        <v>0</v>
      </c>
      <c r="D20" s="828">
        <f t="shared" si="0"/>
        <v>0</v>
      </c>
      <c r="E20" s="827">
        <f t="shared" si="1"/>
        <v>0</v>
      </c>
      <c r="F20" s="828">
        <f t="shared" si="2"/>
        <v>0</v>
      </c>
      <c r="G20" s="827">
        <f t="shared" si="3"/>
        <v>0</v>
      </c>
      <c r="H20" s="828">
        <f t="shared" si="4"/>
        <v>0</v>
      </c>
      <c r="I20" s="827">
        <f t="shared" si="5"/>
        <v>0</v>
      </c>
      <c r="J20" s="828">
        <f t="shared" si="6"/>
        <v>0</v>
      </c>
      <c r="K20" s="827">
        <f t="shared" si="7"/>
        <v>0</v>
      </c>
      <c r="L20" s="828">
        <f t="shared" si="8"/>
        <v>0</v>
      </c>
      <c r="M20" s="827">
        <f t="shared" si="9"/>
        <v>0</v>
      </c>
      <c r="N20" s="828">
        <f t="shared" si="10"/>
        <v>0</v>
      </c>
      <c r="O20" s="827">
        <f t="shared" si="11"/>
        <v>0</v>
      </c>
      <c r="P20" s="828">
        <f t="shared" si="12"/>
        <v>0</v>
      </c>
      <c r="Q20" s="827">
        <f t="shared" si="13"/>
        <v>0</v>
      </c>
      <c r="R20" s="829">
        <f t="shared" si="14"/>
        <v>0</v>
      </c>
      <c r="S20" s="827">
        <f t="shared" si="15"/>
        <v>0</v>
      </c>
      <c r="T20" s="829">
        <f t="shared" si="16"/>
        <v>0</v>
      </c>
      <c r="U20" s="827">
        <f t="shared" si="17"/>
        <v>0</v>
      </c>
      <c r="V20" s="830">
        <f t="shared" si="18"/>
        <v>0</v>
      </c>
      <c r="W20" s="528">
        <f t="shared" si="22"/>
        <v>0</v>
      </c>
      <c r="X20" s="530">
        <f t="shared" si="19"/>
        <v>0</v>
      </c>
      <c r="Y20" s="26">
        <f>'t1'!M18</f>
        <v>0</v>
      </c>
      <c r="AA20" s="273"/>
      <c r="AB20" s="274"/>
      <c r="AC20" s="273"/>
      <c r="AD20" s="274"/>
      <c r="AE20" s="273"/>
      <c r="AF20" s="274"/>
      <c r="AG20" s="273"/>
      <c r="AH20" s="274"/>
      <c r="AI20" s="273"/>
      <c r="AJ20" s="274"/>
      <c r="AK20" s="273"/>
      <c r="AL20" s="274"/>
      <c r="AM20" s="273"/>
      <c r="AN20" s="274"/>
      <c r="AO20" s="273"/>
      <c r="AP20" s="572"/>
      <c r="AQ20" s="273"/>
      <c r="AR20" s="572"/>
      <c r="AS20" s="273"/>
      <c r="AT20" s="567"/>
      <c r="AU20" s="528">
        <f t="shared" si="23"/>
        <v>0</v>
      </c>
      <c r="AV20" s="530">
        <f t="shared" si="20"/>
        <v>0</v>
      </c>
      <c r="AW20" s="26">
        <f>'t1'!AQ18</f>
        <v>0</v>
      </c>
    </row>
    <row r="21" spans="1:49" ht="12.75" customHeight="1">
      <c r="A21" s="142" t="str">
        <f>'t1'!A19</f>
        <v>MAGGIORE</v>
      </c>
      <c r="B21" s="214" t="str">
        <f>'t1'!B19</f>
        <v>019222</v>
      </c>
      <c r="C21" s="827">
        <f t="shared" si="21"/>
        <v>0</v>
      </c>
      <c r="D21" s="828">
        <f t="shared" si="0"/>
        <v>0</v>
      </c>
      <c r="E21" s="827">
        <f t="shared" si="1"/>
        <v>0</v>
      </c>
      <c r="F21" s="828">
        <f t="shared" si="2"/>
        <v>0</v>
      </c>
      <c r="G21" s="827">
        <f t="shared" si="3"/>
        <v>0</v>
      </c>
      <c r="H21" s="828">
        <f t="shared" si="4"/>
        <v>0</v>
      </c>
      <c r="I21" s="827">
        <f t="shared" si="5"/>
        <v>0</v>
      </c>
      <c r="J21" s="828">
        <f t="shared" si="6"/>
        <v>0</v>
      </c>
      <c r="K21" s="827">
        <f t="shared" si="7"/>
        <v>0</v>
      </c>
      <c r="L21" s="828">
        <f t="shared" si="8"/>
        <v>0</v>
      </c>
      <c r="M21" s="827">
        <f t="shared" si="9"/>
        <v>0</v>
      </c>
      <c r="N21" s="828">
        <f t="shared" si="10"/>
        <v>0</v>
      </c>
      <c r="O21" s="827">
        <f t="shared" si="11"/>
        <v>0</v>
      </c>
      <c r="P21" s="828">
        <f t="shared" si="12"/>
        <v>0</v>
      </c>
      <c r="Q21" s="827">
        <f t="shared" si="13"/>
        <v>0</v>
      </c>
      <c r="R21" s="829">
        <f t="shared" si="14"/>
        <v>0</v>
      </c>
      <c r="S21" s="827">
        <f t="shared" si="15"/>
        <v>0</v>
      </c>
      <c r="T21" s="829">
        <f t="shared" si="16"/>
        <v>0</v>
      </c>
      <c r="U21" s="827">
        <f t="shared" si="17"/>
        <v>0</v>
      </c>
      <c r="V21" s="830">
        <f t="shared" si="18"/>
        <v>0</v>
      </c>
      <c r="W21" s="528">
        <f t="shared" si="22"/>
        <v>0</v>
      </c>
      <c r="X21" s="530">
        <f t="shared" si="19"/>
        <v>0</v>
      </c>
      <c r="Y21" s="26">
        <f>'t1'!M19</f>
        <v>0</v>
      </c>
      <c r="AA21" s="273"/>
      <c r="AB21" s="274"/>
      <c r="AC21" s="273"/>
      <c r="AD21" s="274"/>
      <c r="AE21" s="273"/>
      <c r="AF21" s="274"/>
      <c r="AG21" s="273"/>
      <c r="AH21" s="274"/>
      <c r="AI21" s="273"/>
      <c r="AJ21" s="274"/>
      <c r="AK21" s="273"/>
      <c r="AL21" s="274"/>
      <c r="AM21" s="273"/>
      <c r="AN21" s="274"/>
      <c r="AO21" s="273"/>
      <c r="AP21" s="572"/>
      <c r="AQ21" s="273"/>
      <c r="AR21" s="572"/>
      <c r="AS21" s="273"/>
      <c r="AT21" s="567"/>
      <c r="AU21" s="528">
        <f t="shared" si="23"/>
        <v>0</v>
      </c>
      <c r="AV21" s="530">
        <f t="shared" si="20"/>
        <v>0</v>
      </c>
      <c r="AW21" s="26">
        <f>'t1'!AQ19</f>
        <v>0</v>
      </c>
    </row>
    <row r="22" spans="1:49" ht="12.75" customHeight="1">
      <c r="A22" s="142" t="str">
        <f>'t1'!A20</f>
        <v>CAPITANO + 10 ANNI</v>
      </c>
      <c r="B22" s="214" t="str">
        <f>'t1'!B20</f>
        <v>018937</v>
      </c>
      <c r="C22" s="827">
        <f t="shared" si="21"/>
        <v>0</v>
      </c>
      <c r="D22" s="828">
        <f t="shared" si="0"/>
        <v>0</v>
      </c>
      <c r="E22" s="827">
        <f t="shared" si="1"/>
        <v>0</v>
      </c>
      <c r="F22" s="828">
        <f t="shared" si="2"/>
        <v>0</v>
      </c>
      <c r="G22" s="827">
        <f t="shared" si="3"/>
        <v>0</v>
      </c>
      <c r="H22" s="828">
        <f t="shared" si="4"/>
        <v>0</v>
      </c>
      <c r="I22" s="827">
        <f t="shared" si="5"/>
        <v>0</v>
      </c>
      <c r="J22" s="828">
        <f t="shared" si="6"/>
        <v>0</v>
      </c>
      <c r="K22" s="827">
        <f t="shared" si="7"/>
        <v>0</v>
      </c>
      <c r="L22" s="828">
        <f t="shared" si="8"/>
        <v>0</v>
      </c>
      <c r="M22" s="827">
        <f t="shared" si="9"/>
        <v>0</v>
      </c>
      <c r="N22" s="828">
        <f t="shared" si="10"/>
        <v>0</v>
      </c>
      <c r="O22" s="827">
        <f t="shared" si="11"/>
        <v>0</v>
      </c>
      <c r="P22" s="828">
        <f t="shared" si="12"/>
        <v>0</v>
      </c>
      <c r="Q22" s="827">
        <f t="shared" si="13"/>
        <v>0</v>
      </c>
      <c r="R22" s="829">
        <f t="shared" si="14"/>
        <v>0</v>
      </c>
      <c r="S22" s="827">
        <f t="shared" si="15"/>
        <v>0</v>
      </c>
      <c r="T22" s="829">
        <f t="shared" si="16"/>
        <v>0</v>
      </c>
      <c r="U22" s="827">
        <f t="shared" si="17"/>
        <v>0</v>
      </c>
      <c r="V22" s="830">
        <f t="shared" si="18"/>
        <v>0</v>
      </c>
      <c r="W22" s="528">
        <f t="shared" si="22"/>
        <v>0</v>
      </c>
      <c r="X22" s="530">
        <f t="shared" si="19"/>
        <v>0</v>
      </c>
      <c r="Y22" s="26">
        <f>'t1'!M20</f>
        <v>0</v>
      </c>
      <c r="AA22" s="273"/>
      <c r="AB22" s="274"/>
      <c r="AC22" s="273"/>
      <c r="AD22" s="274"/>
      <c r="AE22" s="273"/>
      <c r="AF22" s="274"/>
      <c r="AG22" s="273"/>
      <c r="AH22" s="274"/>
      <c r="AI22" s="273"/>
      <c r="AJ22" s="274"/>
      <c r="AK22" s="273"/>
      <c r="AL22" s="274"/>
      <c r="AM22" s="273"/>
      <c r="AN22" s="274"/>
      <c r="AO22" s="273"/>
      <c r="AP22" s="572"/>
      <c r="AQ22" s="273"/>
      <c r="AR22" s="572"/>
      <c r="AS22" s="273"/>
      <c r="AT22" s="567"/>
      <c r="AU22" s="528">
        <f t="shared" si="23"/>
        <v>0</v>
      </c>
      <c r="AV22" s="530">
        <f t="shared" si="20"/>
        <v>0</v>
      </c>
      <c r="AW22" s="26">
        <f>'t1'!AQ20</f>
        <v>0</v>
      </c>
    </row>
    <row r="23" spans="1:49" ht="12.75" customHeight="1">
      <c r="A23" s="142" t="str">
        <f>'t1'!A21</f>
        <v>CAPITANO</v>
      </c>
      <c r="B23" s="214" t="str">
        <f>'t1'!B21</f>
        <v>018213</v>
      </c>
      <c r="C23" s="827">
        <f t="shared" si="21"/>
        <v>0</v>
      </c>
      <c r="D23" s="828">
        <f t="shared" si="0"/>
        <v>0</v>
      </c>
      <c r="E23" s="827">
        <f t="shared" si="1"/>
        <v>0</v>
      </c>
      <c r="F23" s="828">
        <f t="shared" si="2"/>
        <v>0</v>
      </c>
      <c r="G23" s="827">
        <f t="shared" si="3"/>
        <v>0</v>
      </c>
      <c r="H23" s="828">
        <f t="shared" si="4"/>
        <v>0</v>
      </c>
      <c r="I23" s="827">
        <f t="shared" si="5"/>
        <v>0</v>
      </c>
      <c r="J23" s="828">
        <f t="shared" si="6"/>
        <v>0</v>
      </c>
      <c r="K23" s="827">
        <f t="shared" si="7"/>
        <v>0</v>
      </c>
      <c r="L23" s="828">
        <f t="shared" si="8"/>
        <v>0</v>
      </c>
      <c r="M23" s="827">
        <f t="shared" si="9"/>
        <v>0</v>
      </c>
      <c r="N23" s="828">
        <f t="shared" si="10"/>
        <v>0</v>
      </c>
      <c r="O23" s="827">
        <f t="shared" si="11"/>
        <v>0</v>
      </c>
      <c r="P23" s="828">
        <f t="shared" si="12"/>
        <v>0</v>
      </c>
      <c r="Q23" s="827">
        <f t="shared" si="13"/>
        <v>0</v>
      </c>
      <c r="R23" s="829">
        <f t="shared" si="14"/>
        <v>0</v>
      </c>
      <c r="S23" s="827">
        <f t="shared" si="15"/>
        <v>0</v>
      </c>
      <c r="T23" s="829">
        <f t="shared" si="16"/>
        <v>0</v>
      </c>
      <c r="U23" s="827">
        <f t="shared" si="17"/>
        <v>0</v>
      </c>
      <c r="V23" s="830">
        <f t="shared" si="18"/>
        <v>0</v>
      </c>
      <c r="W23" s="528">
        <f t="shared" si="22"/>
        <v>0</v>
      </c>
      <c r="X23" s="530">
        <f t="shared" si="19"/>
        <v>0</v>
      </c>
      <c r="Y23" s="26">
        <f>'t1'!M21</f>
        <v>0</v>
      </c>
      <c r="AA23" s="273"/>
      <c r="AB23" s="274"/>
      <c r="AC23" s="273"/>
      <c r="AD23" s="274"/>
      <c r="AE23" s="273"/>
      <c r="AF23" s="274"/>
      <c r="AG23" s="273"/>
      <c r="AH23" s="274"/>
      <c r="AI23" s="273"/>
      <c r="AJ23" s="274"/>
      <c r="AK23" s="273"/>
      <c r="AL23" s="274"/>
      <c r="AM23" s="273"/>
      <c r="AN23" s="274"/>
      <c r="AO23" s="273"/>
      <c r="AP23" s="572"/>
      <c r="AQ23" s="273"/>
      <c r="AR23" s="572"/>
      <c r="AS23" s="273"/>
      <c r="AT23" s="567"/>
      <c r="AU23" s="528">
        <f t="shared" si="23"/>
        <v>0</v>
      </c>
      <c r="AV23" s="530">
        <f t="shared" si="20"/>
        <v>0</v>
      </c>
      <c r="AW23" s="26">
        <f>'t1'!AQ21</f>
        <v>0</v>
      </c>
    </row>
    <row r="24" spans="1:49" ht="12.75" customHeight="1">
      <c r="A24" s="142" t="str">
        <f>'t1'!A22</f>
        <v>TENENTE</v>
      </c>
      <c r="B24" s="214" t="str">
        <f>'t1'!B22</f>
        <v>018226</v>
      </c>
      <c r="C24" s="827">
        <f t="shared" si="21"/>
        <v>0</v>
      </c>
      <c r="D24" s="828">
        <f t="shared" si="0"/>
        <v>0</v>
      </c>
      <c r="E24" s="827">
        <f t="shared" si="1"/>
        <v>0</v>
      </c>
      <c r="F24" s="828">
        <f t="shared" si="2"/>
        <v>0</v>
      </c>
      <c r="G24" s="827">
        <f t="shared" si="3"/>
        <v>0</v>
      </c>
      <c r="H24" s="828">
        <f t="shared" si="4"/>
        <v>0</v>
      </c>
      <c r="I24" s="827">
        <f t="shared" si="5"/>
        <v>0</v>
      </c>
      <c r="J24" s="828">
        <f t="shared" si="6"/>
        <v>0</v>
      </c>
      <c r="K24" s="827">
        <f t="shared" si="7"/>
        <v>0</v>
      </c>
      <c r="L24" s="828">
        <f t="shared" si="8"/>
        <v>0</v>
      </c>
      <c r="M24" s="827">
        <f t="shared" si="9"/>
        <v>0</v>
      </c>
      <c r="N24" s="828">
        <f t="shared" si="10"/>
        <v>0</v>
      </c>
      <c r="O24" s="827">
        <f t="shared" si="11"/>
        <v>0</v>
      </c>
      <c r="P24" s="828">
        <f t="shared" si="12"/>
        <v>0</v>
      </c>
      <c r="Q24" s="827">
        <f t="shared" si="13"/>
        <v>0</v>
      </c>
      <c r="R24" s="829">
        <f t="shared" si="14"/>
        <v>0</v>
      </c>
      <c r="S24" s="827">
        <f t="shared" si="15"/>
        <v>0</v>
      </c>
      <c r="T24" s="829">
        <f t="shared" si="16"/>
        <v>0</v>
      </c>
      <c r="U24" s="827">
        <f t="shared" si="17"/>
        <v>0</v>
      </c>
      <c r="V24" s="830">
        <f t="shared" si="18"/>
        <v>0</v>
      </c>
      <c r="W24" s="528">
        <f t="shared" si="22"/>
        <v>0</v>
      </c>
      <c r="X24" s="530">
        <f t="shared" si="19"/>
        <v>0</v>
      </c>
      <c r="Y24" s="26">
        <f>'t1'!M22</f>
        <v>0</v>
      </c>
      <c r="AA24" s="273"/>
      <c r="AB24" s="274"/>
      <c r="AC24" s="273"/>
      <c r="AD24" s="274"/>
      <c r="AE24" s="273"/>
      <c r="AF24" s="274"/>
      <c r="AG24" s="273"/>
      <c r="AH24" s="274"/>
      <c r="AI24" s="273"/>
      <c r="AJ24" s="274"/>
      <c r="AK24" s="273"/>
      <c r="AL24" s="274"/>
      <c r="AM24" s="273"/>
      <c r="AN24" s="274"/>
      <c r="AO24" s="273"/>
      <c r="AP24" s="572"/>
      <c r="AQ24" s="273"/>
      <c r="AR24" s="572"/>
      <c r="AS24" s="273"/>
      <c r="AT24" s="567"/>
      <c r="AU24" s="528">
        <f t="shared" si="23"/>
        <v>0</v>
      </c>
      <c r="AV24" s="530">
        <f t="shared" si="20"/>
        <v>0</v>
      </c>
      <c r="AW24" s="26">
        <f>'t1'!AQ22</f>
        <v>0</v>
      </c>
    </row>
    <row r="25" spans="1:49" ht="12.75" customHeight="1">
      <c r="A25" s="142" t="str">
        <f>'t1'!A23</f>
        <v>SOTTOTENENTE</v>
      </c>
      <c r="B25" s="214" t="str">
        <f>'t1'!B23</f>
        <v>017225</v>
      </c>
      <c r="C25" s="827">
        <f t="shared" si="21"/>
        <v>0</v>
      </c>
      <c r="D25" s="828">
        <f t="shared" si="0"/>
        <v>0</v>
      </c>
      <c r="E25" s="827">
        <f t="shared" si="1"/>
        <v>0</v>
      </c>
      <c r="F25" s="828">
        <f t="shared" si="2"/>
        <v>0</v>
      </c>
      <c r="G25" s="827">
        <f t="shared" si="3"/>
        <v>0</v>
      </c>
      <c r="H25" s="828">
        <f t="shared" si="4"/>
        <v>0</v>
      </c>
      <c r="I25" s="827">
        <f t="shared" si="5"/>
        <v>0</v>
      </c>
      <c r="J25" s="828">
        <f t="shared" si="6"/>
        <v>0</v>
      </c>
      <c r="K25" s="827">
        <f t="shared" si="7"/>
        <v>0</v>
      </c>
      <c r="L25" s="828">
        <f t="shared" si="8"/>
        <v>0</v>
      </c>
      <c r="M25" s="827">
        <f t="shared" si="9"/>
        <v>0</v>
      </c>
      <c r="N25" s="828">
        <f t="shared" si="10"/>
        <v>0</v>
      </c>
      <c r="O25" s="827">
        <f t="shared" si="11"/>
        <v>0</v>
      </c>
      <c r="P25" s="828">
        <f t="shared" si="12"/>
        <v>0</v>
      </c>
      <c r="Q25" s="827">
        <f t="shared" si="13"/>
        <v>0</v>
      </c>
      <c r="R25" s="829">
        <f t="shared" si="14"/>
        <v>0</v>
      </c>
      <c r="S25" s="827">
        <f t="shared" si="15"/>
        <v>0</v>
      </c>
      <c r="T25" s="829">
        <f t="shared" si="16"/>
        <v>0</v>
      </c>
      <c r="U25" s="827">
        <f t="shared" si="17"/>
        <v>0</v>
      </c>
      <c r="V25" s="830">
        <f t="shared" si="18"/>
        <v>0</v>
      </c>
      <c r="W25" s="528">
        <f t="shared" si="22"/>
        <v>0</v>
      </c>
      <c r="X25" s="530">
        <f t="shared" si="19"/>
        <v>0</v>
      </c>
      <c r="Y25" s="26">
        <f>'t1'!M23</f>
        <v>0</v>
      </c>
      <c r="AA25" s="273"/>
      <c r="AB25" s="274"/>
      <c r="AC25" s="273"/>
      <c r="AD25" s="274"/>
      <c r="AE25" s="273"/>
      <c r="AF25" s="274"/>
      <c r="AG25" s="273"/>
      <c r="AH25" s="274"/>
      <c r="AI25" s="273"/>
      <c r="AJ25" s="274"/>
      <c r="AK25" s="273"/>
      <c r="AL25" s="274"/>
      <c r="AM25" s="273"/>
      <c r="AN25" s="274"/>
      <c r="AO25" s="273"/>
      <c r="AP25" s="572"/>
      <c r="AQ25" s="273"/>
      <c r="AR25" s="572"/>
      <c r="AS25" s="273"/>
      <c r="AT25" s="567"/>
      <c r="AU25" s="528">
        <f t="shared" si="23"/>
        <v>0</v>
      </c>
      <c r="AV25" s="530">
        <f t="shared" si="20"/>
        <v>0</v>
      </c>
      <c r="AW25" s="26">
        <f>'t1'!AQ23</f>
        <v>0</v>
      </c>
    </row>
    <row r="26" spans="1:49" ht="12.75" customHeight="1">
      <c r="A26" s="142" t="str">
        <f>'t1'!A24</f>
        <v>LUOGOTENENTE CARICHE SPECIALI</v>
      </c>
      <c r="B26" s="214" t="str">
        <f>'t1'!B24</f>
        <v>017964</v>
      </c>
      <c r="C26" s="827">
        <f t="shared" si="21"/>
        <v>0</v>
      </c>
      <c r="D26" s="828">
        <f t="shared" si="0"/>
        <v>0</v>
      </c>
      <c r="E26" s="827">
        <f t="shared" si="1"/>
        <v>0</v>
      </c>
      <c r="F26" s="828">
        <f t="shared" si="2"/>
        <v>0</v>
      </c>
      <c r="G26" s="827">
        <f t="shared" si="3"/>
        <v>0</v>
      </c>
      <c r="H26" s="828">
        <f t="shared" si="4"/>
        <v>0</v>
      </c>
      <c r="I26" s="827">
        <f t="shared" si="5"/>
        <v>0</v>
      </c>
      <c r="J26" s="828">
        <f t="shared" si="6"/>
        <v>0</v>
      </c>
      <c r="K26" s="827">
        <f t="shared" si="7"/>
        <v>0</v>
      </c>
      <c r="L26" s="828">
        <f t="shared" si="8"/>
        <v>0</v>
      </c>
      <c r="M26" s="827">
        <f t="shared" si="9"/>
        <v>0</v>
      </c>
      <c r="N26" s="828">
        <f t="shared" si="10"/>
        <v>0</v>
      </c>
      <c r="O26" s="827">
        <f t="shared" si="11"/>
        <v>0</v>
      </c>
      <c r="P26" s="828">
        <f t="shared" si="12"/>
        <v>0</v>
      </c>
      <c r="Q26" s="827">
        <f t="shared" si="13"/>
        <v>0</v>
      </c>
      <c r="R26" s="829">
        <f t="shared" si="14"/>
        <v>0</v>
      </c>
      <c r="S26" s="827">
        <f t="shared" si="15"/>
        <v>0</v>
      </c>
      <c r="T26" s="829">
        <f t="shared" si="16"/>
        <v>0</v>
      </c>
      <c r="U26" s="827">
        <f t="shared" si="17"/>
        <v>0</v>
      </c>
      <c r="V26" s="830">
        <f t="shared" si="18"/>
        <v>0</v>
      </c>
      <c r="W26" s="528">
        <f t="shared" si="22"/>
        <v>0</v>
      </c>
      <c r="X26" s="530">
        <f t="shared" si="19"/>
        <v>0</v>
      </c>
      <c r="Y26" s="26">
        <f>'t1'!M24</f>
        <v>0</v>
      </c>
      <c r="AA26" s="273"/>
      <c r="AB26" s="274"/>
      <c r="AC26" s="273"/>
      <c r="AD26" s="274"/>
      <c r="AE26" s="273"/>
      <c r="AF26" s="274"/>
      <c r="AG26" s="273"/>
      <c r="AH26" s="274"/>
      <c r="AI26" s="273"/>
      <c r="AJ26" s="274"/>
      <c r="AK26" s="273"/>
      <c r="AL26" s="274"/>
      <c r="AM26" s="273"/>
      <c r="AN26" s="274"/>
      <c r="AO26" s="273"/>
      <c r="AP26" s="572"/>
      <c r="AQ26" s="273"/>
      <c r="AR26" s="572"/>
      <c r="AS26" s="273"/>
      <c r="AT26" s="567"/>
      <c r="AU26" s="528">
        <f t="shared" si="23"/>
        <v>0</v>
      </c>
      <c r="AV26" s="530">
        <f t="shared" si="20"/>
        <v>0</v>
      </c>
      <c r="AW26" s="26">
        <f>'t1'!AQ24</f>
        <v>0</v>
      </c>
    </row>
    <row r="27" spans="1:49" ht="12.75" customHeight="1">
      <c r="A27" s="142" t="str">
        <f>'t1'!A25</f>
        <v>LUOGOTENENTE</v>
      </c>
      <c r="B27" s="214" t="str">
        <f>'t1'!B25</f>
        <v>017836</v>
      </c>
      <c r="C27" s="827">
        <f t="shared" si="21"/>
        <v>0</v>
      </c>
      <c r="D27" s="828">
        <f t="shared" si="0"/>
        <v>0</v>
      </c>
      <c r="E27" s="827">
        <f t="shared" si="1"/>
        <v>0</v>
      </c>
      <c r="F27" s="828">
        <f t="shared" si="2"/>
        <v>0</v>
      </c>
      <c r="G27" s="827">
        <f t="shared" si="3"/>
        <v>0</v>
      </c>
      <c r="H27" s="828">
        <f t="shared" si="4"/>
        <v>0</v>
      </c>
      <c r="I27" s="827">
        <f t="shared" si="5"/>
        <v>0</v>
      </c>
      <c r="J27" s="828">
        <f t="shared" si="6"/>
        <v>0</v>
      </c>
      <c r="K27" s="827">
        <f t="shared" si="7"/>
        <v>0</v>
      </c>
      <c r="L27" s="828">
        <f t="shared" si="8"/>
        <v>0</v>
      </c>
      <c r="M27" s="827">
        <f t="shared" si="9"/>
        <v>0</v>
      </c>
      <c r="N27" s="828">
        <f t="shared" si="10"/>
        <v>0</v>
      </c>
      <c r="O27" s="827">
        <f t="shared" si="11"/>
        <v>0</v>
      </c>
      <c r="P27" s="828">
        <f t="shared" si="12"/>
        <v>0</v>
      </c>
      <c r="Q27" s="827">
        <f t="shared" si="13"/>
        <v>0</v>
      </c>
      <c r="R27" s="829">
        <f t="shared" si="14"/>
        <v>0</v>
      </c>
      <c r="S27" s="827">
        <f t="shared" si="15"/>
        <v>0</v>
      </c>
      <c r="T27" s="829">
        <f t="shared" si="16"/>
        <v>0</v>
      </c>
      <c r="U27" s="827">
        <f t="shared" si="17"/>
        <v>0</v>
      </c>
      <c r="V27" s="830">
        <f t="shared" si="18"/>
        <v>0</v>
      </c>
      <c r="W27" s="528">
        <f t="shared" si="22"/>
        <v>0</v>
      </c>
      <c r="X27" s="530">
        <f t="shared" si="19"/>
        <v>0</v>
      </c>
      <c r="Y27" s="26">
        <f>'t1'!M25</f>
        <v>0</v>
      </c>
      <c r="AA27" s="273"/>
      <c r="AB27" s="274"/>
      <c r="AC27" s="273"/>
      <c r="AD27" s="274"/>
      <c r="AE27" s="273"/>
      <c r="AF27" s="274"/>
      <c r="AG27" s="273"/>
      <c r="AH27" s="274"/>
      <c r="AI27" s="273"/>
      <c r="AJ27" s="274"/>
      <c r="AK27" s="273"/>
      <c r="AL27" s="274"/>
      <c r="AM27" s="273"/>
      <c r="AN27" s="274"/>
      <c r="AO27" s="273"/>
      <c r="AP27" s="572"/>
      <c r="AQ27" s="273"/>
      <c r="AR27" s="572"/>
      <c r="AS27" s="273"/>
      <c r="AT27" s="567"/>
      <c r="AU27" s="528">
        <f t="shared" si="23"/>
        <v>0</v>
      </c>
      <c r="AV27" s="530">
        <f t="shared" si="20"/>
        <v>0</v>
      </c>
      <c r="AW27" s="26">
        <f>'t1'!AQ25</f>
        <v>0</v>
      </c>
    </row>
    <row r="28" spans="1:49" ht="12.75" customHeight="1">
      <c r="A28" s="142" t="str">
        <f>'t1'!A26</f>
        <v>MARESCIALLO AIUTANTE CON 8 ANNI NEL GRADO</v>
      </c>
      <c r="B28" s="214" t="str">
        <f>'t1'!B26</f>
        <v>017837</v>
      </c>
      <c r="C28" s="827">
        <f t="shared" si="21"/>
        <v>0</v>
      </c>
      <c r="D28" s="828">
        <f t="shared" si="0"/>
        <v>0</v>
      </c>
      <c r="E28" s="827">
        <f t="shared" si="1"/>
        <v>0</v>
      </c>
      <c r="F28" s="828">
        <f t="shared" si="2"/>
        <v>0</v>
      </c>
      <c r="G28" s="827">
        <f t="shared" si="3"/>
        <v>0</v>
      </c>
      <c r="H28" s="828">
        <f t="shared" si="4"/>
        <v>0</v>
      </c>
      <c r="I28" s="827">
        <f t="shared" si="5"/>
        <v>0</v>
      </c>
      <c r="J28" s="828">
        <f t="shared" si="6"/>
        <v>0</v>
      </c>
      <c r="K28" s="827">
        <f t="shared" si="7"/>
        <v>0</v>
      </c>
      <c r="L28" s="828">
        <f t="shared" si="8"/>
        <v>0</v>
      </c>
      <c r="M28" s="827">
        <f t="shared" si="9"/>
        <v>0</v>
      </c>
      <c r="N28" s="828">
        <f t="shared" si="10"/>
        <v>0</v>
      </c>
      <c r="O28" s="827">
        <f t="shared" si="11"/>
        <v>0</v>
      </c>
      <c r="P28" s="828">
        <f t="shared" si="12"/>
        <v>0</v>
      </c>
      <c r="Q28" s="827">
        <f t="shared" si="13"/>
        <v>0</v>
      </c>
      <c r="R28" s="829">
        <f t="shared" si="14"/>
        <v>0</v>
      </c>
      <c r="S28" s="827">
        <f t="shared" si="15"/>
        <v>0</v>
      </c>
      <c r="T28" s="829">
        <f t="shared" si="16"/>
        <v>0</v>
      </c>
      <c r="U28" s="827">
        <f t="shared" si="17"/>
        <v>0</v>
      </c>
      <c r="V28" s="830">
        <f t="shared" si="18"/>
        <v>0</v>
      </c>
      <c r="W28" s="528">
        <f t="shared" si="22"/>
        <v>0</v>
      </c>
      <c r="X28" s="530">
        <f t="shared" si="19"/>
        <v>0</v>
      </c>
      <c r="Y28" s="26">
        <f>'t1'!M26</f>
        <v>0</v>
      </c>
      <c r="AA28" s="273"/>
      <c r="AB28" s="274"/>
      <c r="AC28" s="273"/>
      <c r="AD28" s="274"/>
      <c r="AE28" s="273"/>
      <c r="AF28" s="274"/>
      <c r="AG28" s="273"/>
      <c r="AH28" s="274"/>
      <c r="AI28" s="273"/>
      <c r="AJ28" s="274"/>
      <c r="AK28" s="273"/>
      <c r="AL28" s="274"/>
      <c r="AM28" s="273"/>
      <c r="AN28" s="274"/>
      <c r="AO28" s="273"/>
      <c r="AP28" s="572"/>
      <c r="AQ28" s="273"/>
      <c r="AR28" s="572"/>
      <c r="AS28" s="273"/>
      <c r="AT28" s="567"/>
      <c r="AU28" s="528">
        <f t="shared" si="23"/>
        <v>0</v>
      </c>
      <c r="AV28" s="530">
        <f t="shared" si="20"/>
        <v>0</v>
      </c>
      <c r="AW28" s="26">
        <f>'t1'!AQ26</f>
        <v>0</v>
      </c>
    </row>
    <row r="29" spans="1:49" ht="12.75" customHeight="1">
      <c r="A29" s="142" t="str">
        <f>'t1'!A27</f>
        <v>MARESCIALLO AIUTANTE</v>
      </c>
      <c r="B29" s="214" t="str">
        <f>'t1'!B27</f>
        <v>017237</v>
      </c>
      <c r="C29" s="827">
        <f t="shared" si="21"/>
        <v>0</v>
      </c>
      <c r="D29" s="828">
        <f t="shared" si="0"/>
        <v>0</v>
      </c>
      <c r="E29" s="827">
        <f t="shared" si="1"/>
        <v>0</v>
      </c>
      <c r="F29" s="828">
        <f t="shared" si="2"/>
        <v>0</v>
      </c>
      <c r="G29" s="827">
        <f t="shared" si="3"/>
        <v>0</v>
      </c>
      <c r="H29" s="828">
        <f t="shared" si="4"/>
        <v>0</v>
      </c>
      <c r="I29" s="827">
        <f t="shared" si="5"/>
        <v>0</v>
      </c>
      <c r="J29" s="828">
        <f t="shared" si="6"/>
        <v>0</v>
      </c>
      <c r="K29" s="827">
        <f t="shared" si="7"/>
        <v>0</v>
      </c>
      <c r="L29" s="828">
        <f t="shared" si="8"/>
        <v>0</v>
      </c>
      <c r="M29" s="827">
        <f t="shared" si="9"/>
        <v>0</v>
      </c>
      <c r="N29" s="828">
        <f t="shared" si="10"/>
        <v>0</v>
      </c>
      <c r="O29" s="827">
        <f t="shared" si="11"/>
        <v>0</v>
      </c>
      <c r="P29" s="828">
        <f t="shared" si="12"/>
        <v>0</v>
      </c>
      <c r="Q29" s="827">
        <f t="shared" si="13"/>
        <v>0</v>
      </c>
      <c r="R29" s="829">
        <f t="shared" si="14"/>
        <v>0</v>
      </c>
      <c r="S29" s="827">
        <f t="shared" si="15"/>
        <v>0</v>
      </c>
      <c r="T29" s="829">
        <f t="shared" si="16"/>
        <v>0</v>
      </c>
      <c r="U29" s="827">
        <f t="shared" si="17"/>
        <v>0</v>
      </c>
      <c r="V29" s="830">
        <f t="shared" si="18"/>
        <v>0</v>
      </c>
      <c r="W29" s="528">
        <f t="shared" si="22"/>
        <v>0</v>
      </c>
      <c r="X29" s="530">
        <f t="shared" si="19"/>
        <v>0</v>
      </c>
      <c r="Y29" s="26">
        <f>'t1'!M27</f>
        <v>0</v>
      </c>
      <c r="AA29" s="273"/>
      <c r="AB29" s="274"/>
      <c r="AC29" s="273"/>
      <c r="AD29" s="274"/>
      <c r="AE29" s="273"/>
      <c r="AF29" s="274"/>
      <c r="AG29" s="273"/>
      <c r="AH29" s="274"/>
      <c r="AI29" s="273"/>
      <c r="AJ29" s="274"/>
      <c r="AK29" s="273"/>
      <c r="AL29" s="274"/>
      <c r="AM29" s="273"/>
      <c r="AN29" s="274"/>
      <c r="AO29" s="273"/>
      <c r="AP29" s="572"/>
      <c r="AQ29" s="273"/>
      <c r="AR29" s="572"/>
      <c r="AS29" s="273"/>
      <c r="AT29" s="567"/>
      <c r="AU29" s="528">
        <f t="shared" si="23"/>
        <v>0</v>
      </c>
      <c r="AV29" s="530">
        <f t="shared" si="20"/>
        <v>0</v>
      </c>
      <c r="AW29" s="26">
        <f>'t1'!AQ27</f>
        <v>0</v>
      </c>
    </row>
    <row r="30" spans="1:49" ht="12.75" customHeight="1">
      <c r="A30" s="142" t="str">
        <f>'t1'!A28</f>
        <v>MARESCIALLO CAPO CON 10 ANNI</v>
      </c>
      <c r="B30" s="214" t="str">
        <f>'t1'!B28</f>
        <v>016MC0</v>
      </c>
      <c r="C30" s="827">
        <f t="shared" si="21"/>
        <v>0</v>
      </c>
      <c r="D30" s="828">
        <f t="shared" si="0"/>
        <v>0</v>
      </c>
      <c r="E30" s="827">
        <f t="shared" si="1"/>
        <v>0</v>
      </c>
      <c r="F30" s="828">
        <f t="shared" si="2"/>
        <v>0</v>
      </c>
      <c r="G30" s="827">
        <f t="shared" si="3"/>
        <v>0</v>
      </c>
      <c r="H30" s="828">
        <f t="shared" si="4"/>
        <v>0</v>
      </c>
      <c r="I30" s="827">
        <f t="shared" si="5"/>
        <v>0</v>
      </c>
      <c r="J30" s="828">
        <f t="shared" si="6"/>
        <v>0</v>
      </c>
      <c r="K30" s="827">
        <f t="shared" si="7"/>
        <v>0</v>
      </c>
      <c r="L30" s="828">
        <f t="shared" si="8"/>
        <v>0</v>
      </c>
      <c r="M30" s="827">
        <f t="shared" si="9"/>
        <v>0</v>
      </c>
      <c r="N30" s="828">
        <f t="shared" si="10"/>
        <v>0</v>
      </c>
      <c r="O30" s="827">
        <f t="shared" si="11"/>
        <v>0</v>
      </c>
      <c r="P30" s="828">
        <f t="shared" si="12"/>
        <v>0</v>
      </c>
      <c r="Q30" s="827">
        <f t="shared" si="13"/>
        <v>0</v>
      </c>
      <c r="R30" s="829">
        <f t="shared" si="14"/>
        <v>0</v>
      </c>
      <c r="S30" s="827">
        <f t="shared" si="15"/>
        <v>0</v>
      </c>
      <c r="T30" s="829">
        <f t="shared" si="16"/>
        <v>0</v>
      </c>
      <c r="U30" s="827">
        <f t="shared" si="17"/>
        <v>0</v>
      </c>
      <c r="V30" s="830">
        <f t="shared" si="18"/>
        <v>0</v>
      </c>
      <c r="W30" s="528">
        <f t="shared" si="22"/>
        <v>0</v>
      </c>
      <c r="X30" s="530">
        <f t="shared" si="19"/>
        <v>0</v>
      </c>
      <c r="Y30" s="26">
        <f>'t1'!M28</f>
        <v>0</v>
      </c>
      <c r="AA30" s="273"/>
      <c r="AB30" s="274"/>
      <c r="AC30" s="273"/>
      <c r="AD30" s="274"/>
      <c r="AE30" s="273"/>
      <c r="AF30" s="274"/>
      <c r="AG30" s="273"/>
      <c r="AH30" s="274"/>
      <c r="AI30" s="273"/>
      <c r="AJ30" s="274"/>
      <c r="AK30" s="273"/>
      <c r="AL30" s="274"/>
      <c r="AM30" s="273"/>
      <c r="AN30" s="274"/>
      <c r="AO30" s="273"/>
      <c r="AP30" s="572"/>
      <c r="AQ30" s="273"/>
      <c r="AR30" s="572"/>
      <c r="AS30" s="273"/>
      <c r="AT30" s="567"/>
      <c r="AU30" s="528">
        <f t="shared" si="23"/>
        <v>0</v>
      </c>
      <c r="AV30" s="530">
        <f t="shared" si="20"/>
        <v>0</v>
      </c>
      <c r="AW30" s="26">
        <f>'t1'!AQ28</f>
        <v>0</v>
      </c>
    </row>
    <row r="31" spans="1:49" ht="12.75" customHeight="1">
      <c r="A31" s="142" t="str">
        <f>'t1'!A29</f>
        <v>MARESCIALLO CAPO</v>
      </c>
      <c r="B31" s="214" t="str">
        <f>'t1'!B29</f>
        <v>016224</v>
      </c>
      <c r="C31" s="827">
        <f t="shared" si="21"/>
        <v>0</v>
      </c>
      <c r="D31" s="828">
        <f t="shared" si="0"/>
        <v>0</v>
      </c>
      <c r="E31" s="827">
        <f t="shared" si="1"/>
        <v>0</v>
      </c>
      <c r="F31" s="828">
        <f t="shared" si="2"/>
        <v>0</v>
      </c>
      <c r="G31" s="827">
        <f t="shared" si="3"/>
        <v>0</v>
      </c>
      <c r="H31" s="828">
        <f t="shared" si="4"/>
        <v>0</v>
      </c>
      <c r="I31" s="827">
        <f t="shared" si="5"/>
        <v>0</v>
      </c>
      <c r="J31" s="828">
        <f t="shared" si="6"/>
        <v>0</v>
      </c>
      <c r="K31" s="827">
        <f t="shared" si="7"/>
        <v>0</v>
      </c>
      <c r="L31" s="828">
        <f t="shared" si="8"/>
        <v>0</v>
      </c>
      <c r="M31" s="827">
        <f t="shared" si="9"/>
        <v>0</v>
      </c>
      <c r="N31" s="828">
        <f t="shared" si="10"/>
        <v>0</v>
      </c>
      <c r="O31" s="827">
        <f t="shared" si="11"/>
        <v>0</v>
      </c>
      <c r="P31" s="828">
        <f t="shared" si="12"/>
        <v>0</v>
      </c>
      <c r="Q31" s="827">
        <f t="shared" si="13"/>
        <v>0</v>
      </c>
      <c r="R31" s="829">
        <f t="shared" si="14"/>
        <v>0</v>
      </c>
      <c r="S31" s="827">
        <f t="shared" si="15"/>
        <v>0</v>
      </c>
      <c r="T31" s="829">
        <f t="shared" si="16"/>
        <v>0</v>
      </c>
      <c r="U31" s="827">
        <f t="shared" si="17"/>
        <v>0</v>
      </c>
      <c r="V31" s="830">
        <f t="shared" si="18"/>
        <v>0</v>
      </c>
      <c r="W31" s="528">
        <f t="shared" si="22"/>
        <v>0</v>
      </c>
      <c r="X31" s="530">
        <f t="shared" si="19"/>
        <v>0</v>
      </c>
      <c r="Y31" s="26">
        <f>'t1'!M29</f>
        <v>0</v>
      </c>
      <c r="AA31" s="273"/>
      <c r="AB31" s="274"/>
      <c r="AC31" s="273"/>
      <c r="AD31" s="274"/>
      <c r="AE31" s="273"/>
      <c r="AF31" s="274"/>
      <c r="AG31" s="273"/>
      <c r="AH31" s="274"/>
      <c r="AI31" s="273"/>
      <c r="AJ31" s="274"/>
      <c r="AK31" s="273"/>
      <c r="AL31" s="274"/>
      <c r="AM31" s="273"/>
      <c r="AN31" s="274"/>
      <c r="AO31" s="273"/>
      <c r="AP31" s="572"/>
      <c r="AQ31" s="273"/>
      <c r="AR31" s="572"/>
      <c r="AS31" s="273"/>
      <c r="AT31" s="567"/>
      <c r="AU31" s="528">
        <f t="shared" si="23"/>
        <v>0</v>
      </c>
      <c r="AV31" s="530">
        <f t="shared" si="20"/>
        <v>0</v>
      </c>
      <c r="AW31" s="26">
        <f>'t1'!AQ29</f>
        <v>0</v>
      </c>
    </row>
    <row r="32" spans="1:49" ht="12.75" customHeight="1">
      <c r="A32" s="142" t="str">
        <f>'t1'!A30</f>
        <v>MARESCIALLO ORDINARIO</v>
      </c>
      <c r="B32" s="214" t="str">
        <f>'t1'!B30</f>
        <v>015238</v>
      </c>
      <c r="C32" s="827">
        <f t="shared" si="21"/>
        <v>0</v>
      </c>
      <c r="D32" s="828">
        <f t="shared" si="0"/>
        <v>0</v>
      </c>
      <c r="E32" s="827">
        <f t="shared" si="1"/>
        <v>0</v>
      </c>
      <c r="F32" s="828">
        <f t="shared" si="2"/>
        <v>0</v>
      </c>
      <c r="G32" s="827">
        <f t="shared" si="3"/>
        <v>0</v>
      </c>
      <c r="H32" s="828">
        <f t="shared" si="4"/>
        <v>0</v>
      </c>
      <c r="I32" s="827">
        <f t="shared" si="5"/>
        <v>0</v>
      </c>
      <c r="J32" s="828">
        <f t="shared" si="6"/>
        <v>0</v>
      </c>
      <c r="K32" s="827">
        <f t="shared" si="7"/>
        <v>0</v>
      </c>
      <c r="L32" s="828">
        <f t="shared" si="8"/>
        <v>0</v>
      </c>
      <c r="M32" s="827">
        <f t="shared" si="9"/>
        <v>0</v>
      </c>
      <c r="N32" s="828">
        <f t="shared" si="10"/>
        <v>0</v>
      </c>
      <c r="O32" s="827">
        <f t="shared" si="11"/>
        <v>0</v>
      </c>
      <c r="P32" s="828">
        <f t="shared" si="12"/>
        <v>0</v>
      </c>
      <c r="Q32" s="827">
        <f t="shared" si="13"/>
        <v>0</v>
      </c>
      <c r="R32" s="829">
        <f t="shared" si="14"/>
        <v>0</v>
      </c>
      <c r="S32" s="827">
        <f t="shared" si="15"/>
        <v>0</v>
      </c>
      <c r="T32" s="829">
        <f t="shared" si="16"/>
        <v>0</v>
      </c>
      <c r="U32" s="827">
        <f t="shared" si="17"/>
        <v>0</v>
      </c>
      <c r="V32" s="830">
        <f t="shared" si="18"/>
        <v>0</v>
      </c>
      <c r="W32" s="528">
        <f t="shared" si="22"/>
        <v>0</v>
      </c>
      <c r="X32" s="530">
        <f t="shared" si="19"/>
        <v>0</v>
      </c>
      <c r="Y32" s="26">
        <f>'t1'!M30</f>
        <v>0</v>
      </c>
      <c r="AA32" s="273"/>
      <c r="AB32" s="274"/>
      <c r="AC32" s="273"/>
      <c r="AD32" s="274"/>
      <c r="AE32" s="273"/>
      <c r="AF32" s="274"/>
      <c r="AG32" s="273"/>
      <c r="AH32" s="274"/>
      <c r="AI32" s="273"/>
      <c r="AJ32" s="274"/>
      <c r="AK32" s="273"/>
      <c r="AL32" s="274"/>
      <c r="AM32" s="273"/>
      <c r="AN32" s="274"/>
      <c r="AO32" s="273"/>
      <c r="AP32" s="572"/>
      <c r="AQ32" s="273"/>
      <c r="AR32" s="572"/>
      <c r="AS32" s="273"/>
      <c r="AT32" s="567"/>
      <c r="AU32" s="528">
        <f t="shared" si="23"/>
        <v>0</v>
      </c>
      <c r="AV32" s="530">
        <f t="shared" si="20"/>
        <v>0</v>
      </c>
      <c r="AW32" s="26">
        <f>'t1'!AQ30</f>
        <v>0</v>
      </c>
    </row>
    <row r="33" spans="1:49" ht="12.75" customHeight="1">
      <c r="A33" s="142" t="str">
        <f>'t1'!A31</f>
        <v>MARESCIALLO</v>
      </c>
      <c r="B33" s="214" t="str">
        <f>'t1'!B31</f>
        <v>014324</v>
      </c>
      <c r="C33" s="827">
        <f t="shared" si="21"/>
        <v>0</v>
      </c>
      <c r="D33" s="828">
        <f t="shared" si="0"/>
        <v>0</v>
      </c>
      <c r="E33" s="827">
        <f t="shared" si="1"/>
        <v>0</v>
      </c>
      <c r="F33" s="828">
        <f t="shared" si="2"/>
        <v>0</v>
      </c>
      <c r="G33" s="827">
        <f t="shared" si="3"/>
        <v>0</v>
      </c>
      <c r="H33" s="828">
        <f t="shared" si="4"/>
        <v>0</v>
      </c>
      <c r="I33" s="827">
        <f t="shared" si="5"/>
        <v>0</v>
      </c>
      <c r="J33" s="828">
        <f t="shared" si="6"/>
        <v>0</v>
      </c>
      <c r="K33" s="827">
        <f t="shared" si="7"/>
        <v>0</v>
      </c>
      <c r="L33" s="828">
        <f t="shared" si="8"/>
        <v>0</v>
      </c>
      <c r="M33" s="827">
        <f t="shared" si="9"/>
        <v>0</v>
      </c>
      <c r="N33" s="828">
        <f t="shared" si="10"/>
        <v>0</v>
      </c>
      <c r="O33" s="827">
        <f t="shared" si="11"/>
        <v>0</v>
      </c>
      <c r="P33" s="828">
        <f t="shared" si="12"/>
        <v>0</v>
      </c>
      <c r="Q33" s="827">
        <f t="shared" si="13"/>
        <v>0</v>
      </c>
      <c r="R33" s="829">
        <f t="shared" si="14"/>
        <v>0</v>
      </c>
      <c r="S33" s="827">
        <f t="shared" si="15"/>
        <v>0</v>
      </c>
      <c r="T33" s="829">
        <f t="shared" si="16"/>
        <v>0</v>
      </c>
      <c r="U33" s="827">
        <f t="shared" si="17"/>
        <v>0</v>
      </c>
      <c r="V33" s="830">
        <f t="shared" si="18"/>
        <v>0</v>
      </c>
      <c r="W33" s="528">
        <f t="shared" si="22"/>
        <v>0</v>
      </c>
      <c r="X33" s="530">
        <f t="shared" si="19"/>
        <v>0</v>
      </c>
      <c r="Y33" s="26">
        <f>'t1'!M31</f>
        <v>0</v>
      </c>
      <c r="AA33" s="273"/>
      <c r="AB33" s="274"/>
      <c r="AC33" s="273"/>
      <c r="AD33" s="274"/>
      <c r="AE33" s="273"/>
      <c r="AF33" s="274"/>
      <c r="AG33" s="273"/>
      <c r="AH33" s="274"/>
      <c r="AI33" s="273"/>
      <c r="AJ33" s="274"/>
      <c r="AK33" s="273"/>
      <c r="AL33" s="274"/>
      <c r="AM33" s="273"/>
      <c r="AN33" s="274"/>
      <c r="AO33" s="273"/>
      <c r="AP33" s="572"/>
      <c r="AQ33" s="273"/>
      <c r="AR33" s="572"/>
      <c r="AS33" s="273"/>
      <c r="AT33" s="567"/>
      <c r="AU33" s="528">
        <f t="shared" si="23"/>
        <v>0</v>
      </c>
      <c r="AV33" s="530">
        <f t="shared" si="20"/>
        <v>0</v>
      </c>
      <c r="AW33" s="26">
        <f>'t1'!AQ31</f>
        <v>0</v>
      </c>
    </row>
    <row r="34" spans="1:49" ht="12.75" customHeight="1">
      <c r="A34" s="142" t="str">
        <f>'t1'!A32</f>
        <v>BRIGADIERE CAPO QUALIFICA SPECIALE</v>
      </c>
      <c r="B34" s="214" t="str">
        <f>'t1'!B32</f>
        <v>015965</v>
      </c>
      <c r="C34" s="827">
        <f t="shared" si="21"/>
        <v>0</v>
      </c>
      <c r="D34" s="828">
        <f t="shared" si="0"/>
        <v>0</v>
      </c>
      <c r="E34" s="827">
        <f t="shared" si="1"/>
        <v>0</v>
      </c>
      <c r="F34" s="828">
        <f t="shared" si="2"/>
        <v>0</v>
      </c>
      <c r="G34" s="827">
        <f t="shared" si="3"/>
        <v>0</v>
      </c>
      <c r="H34" s="828">
        <f t="shared" si="4"/>
        <v>0</v>
      </c>
      <c r="I34" s="827">
        <f t="shared" si="5"/>
        <v>0</v>
      </c>
      <c r="J34" s="828">
        <f t="shared" si="6"/>
        <v>0</v>
      </c>
      <c r="K34" s="827">
        <f t="shared" si="7"/>
        <v>0</v>
      </c>
      <c r="L34" s="828">
        <f t="shared" si="8"/>
        <v>0</v>
      </c>
      <c r="M34" s="827">
        <f t="shared" si="9"/>
        <v>0</v>
      </c>
      <c r="N34" s="828">
        <f t="shared" si="10"/>
        <v>0</v>
      </c>
      <c r="O34" s="827">
        <f t="shared" si="11"/>
        <v>0</v>
      </c>
      <c r="P34" s="828">
        <f t="shared" si="12"/>
        <v>0</v>
      </c>
      <c r="Q34" s="827">
        <f t="shared" si="13"/>
        <v>0</v>
      </c>
      <c r="R34" s="829">
        <f t="shared" si="14"/>
        <v>0</v>
      </c>
      <c r="S34" s="827">
        <f t="shared" si="15"/>
        <v>0</v>
      </c>
      <c r="T34" s="829">
        <f t="shared" si="16"/>
        <v>0</v>
      </c>
      <c r="U34" s="827">
        <f t="shared" si="17"/>
        <v>0</v>
      </c>
      <c r="V34" s="830">
        <f t="shared" si="18"/>
        <v>0</v>
      </c>
      <c r="W34" s="528">
        <f t="shared" si="22"/>
        <v>0</v>
      </c>
      <c r="X34" s="530">
        <f t="shared" si="19"/>
        <v>0</v>
      </c>
      <c r="Y34" s="26">
        <f>'t1'!M32</f>
        <v>0</v>
      </c>
      <c r="AA34" s="273"/>
      <c r="AB34" s="274"/>
      <c r="AC34" s="273"/>
      <c r="AD34" s="274"/>
      <c r="AE34" s="273"/>
      <c r="AF34" s="274"/>
      <c r="AG34" s="273"/>
      <c r="AH34" s="274"/>
      <c r="AI34" s="273"/>
      <c r="AJ34" s="274"/>
      <c r="AK34" s="273"/>
      <c r="AL34" s="274"/>
      <c r="AM34" s="273"/>
      <c r="AN34" s="274"/>
      <c r="AO34" s="273"/>
      <c r="AP34" s="572"/>
      <c r="AQ34" s="273"/>
      <c r="AR34" s="572"/>
      <c r="AS34" s="273"/>
      <c r="AT34" s="567"/>
      <c r="AU34" s="528">
        <f t="shared" si="23"/>
        <v>0</v>
      </c>
      <c r="AV34" s="530">
        <f t="shared" si="20"/>
        <v>0</v>
      </c>
      <c r="AW34" s="26">
        <f>'t1'!AQ32</f>
        <v>0</v>
      </c>
    </row>
    <row r="35" spans="1:49" ht="12.75" customHeight="1">
      <c r="A35" s="142" t="str">
        <f>'t1'!A33</f>
        <v>BRIGADIERE CAPO CON 4 ANNI NEL GRADO</v>
      </c>
      <c r="B35" s="214" t="str">
        <f>'t1'!B33</f>
        <v>015966</v>
      </c>
      <c r="C35" s="827">
        <f t="shared" si="21"/>
        <v>0</v>
      </c>
      <c r="D35" s="828">
        <f t="shared" si="0"/>
        <v>0</v>
      </c>
      <c r="E35" s="827">
        <f t="shared" si="1"/>
        <v>0</v>
      </c>
      <c r="F35" s="828">
        <f t="shared" si="2"/>
        <v>0</v>
      </c>
      <c r="G35" s="827">
        <f t="shared" si="3"/>
        <v>0</v>
      </c>
      <c r="H35" s="828">
        <f t="shared" si="4"/>
        <v>0</v>
      </c>
      <c r="I35" s="827">
        <f t="shared" si="5"/>
        <v>0</v>
      </c>
      <c r="J35" s="828">
        <f t="shared" si="6"/>
        <v>0</v>
      </c>
      <c r="K35" s="827">
        <f t="shared" si="7"/>
        <v>0</v>
      </c>
      <c r="L35" s="828">
        <f t="shared" si="8"/>
        <v>0</v>
      </c>
      <c r="M35" s="827">
        <f t="shared" si="9"/>
        <v>0</v>
      </c>
      <c r="N35" s="828">
        <f t="shared" si="10"/>
        <v>0</v>
      </c>
      <c r="O35" s="827">
        <f t="shared" si="11"/>
        <v>0</v>
      </c>
      <c r="P35" s="828">
        <f t="shared" si="12"/>
        <v>0</v>
      </c>
      <c r="Q35" s="827">
        <f t="shared" si="13"/>
        <v>0</v>
      </c>
      <c r="R35" s="829">
        <f t="shared" si="14"/>
        <v>0</v>
      </c>
      <c r="S35" s="827">
        <f t="shared" si="15"/>
        <v>0</v>
      </c>
      <c r="T35" s="829">
        <f t="shared" si="16"/>
        <v>0</v>
      </c>
      <c r="U35" s="827">
        <f t="shared" si="17"/>
        <v>0</v>
      </c>
      <c r="V35" s="830">
        <f t="shared" si="18"/>
        <v>0</v>
      </c>
      <c r="W35" s="528">
        <f t="shared" si="22"/>
        <v>0</v>
      </c>
      <c r="X35" s="530">
        <f t="shared" si="19"/>
        <v>0</v>
      </c>
      <c r="Y35" s="26">
        <f>'t1'!M33</f>
        <v>0</v>
      </c>
      <c r="AA35" s="273"/>
      <c r="AB35" s="274"/>
      <c r="AC35" s="273"/>
      <c r="AD35" s="274"/>
      <c r="AE35" s="273"/>
      <c r="AF35" s="274"/>
      <c r="AG35" s="273"/>
      <c r="AH35" s="274"/>
      <c r="AI35" s="273"/>
      <c r="AJ35" s="274"/>
      <c r="AK35" s="273"/>
      <c r="AL35" s="274"/>
      <c r="AM35" s="273"/>
      <c r="AN35" s="274"/>
      <c r="AO35" s="273"/>
      <c r="AP35" s="572"/>
      <c r="AQ35" s="273"/>
      <c r="AR35" s="572"/>
      <c r="AS35" s="273"/>
      <c r="AT35" s="567"/>
      <c r="AU35" s="528">
        <f t="shared" si="23"/>
        <v>0</v>
      </c>
      <c r="AV35" s="530">
        <f t="shared" si="20"/>
        <v>0</v>
      </c>
      <c r="AW35" s="26">
        <f>'t1'!AQ33</f>
        <v>0</v>
      </c>
    </row>
    <row r="36" spans="1:49" ht="12.75" customHeight="1">
      <c r="A36" s="142" t="str">
        <f>'t1'!A34</f>
        <v>BRIGADIERE CAPO</v>
      </c>
      <c r="B36" s="214" t="str">
        <f>'t1'!B34</f>
        <v>015212</v>
      </c>
      <c r="C36" s="827">
        <f t="shared" si="21"/>
        <v>0</v>
      </c>
      <c r="D36" s="828">
        <f t="shared" si="0"/>
        <v>0</v>
      </c>
      <c r="E36" s="827">
        <f t="shared" si="1"/>
        <v>0</v>
      </c>
      <c r="F36" s="828">
        <f t="shared" si="2"/>
        <v>0</v>
      </c>
      <c r="G36" s="827">
        <f t="shared" si="3"/>
        <v>0</v>
      </c>
      <c r="H36" s="828">
        <f t="shared" si="4"/>
        <v>0</v>
      </c>
      <c r="I36" s="827">
        <f t="shared" si="5"/>
        <v>0</v>
      </c>
      <c r="J36" s="828">
        <f t="shared" si="6"/>
        <v>0</v>
      </c>
      <c r="K36" s="827">
        <f t="shared" si="7"/>
        <v>0</v>
      </c>
      <c r="L36" s="828">
        <f t="shared" si="8"/>
        <v>0</v>
      </c>
      <c r="M36" s="827">
        <f t="shared" si="9"/>
        <v>0</v>
      </c>
      <c r="N36" s="828">
        <f t="shared" si="10"/>
        <v>0</v>
      </c>
      <c r="O36" s="827">
        <f t="shared" si="11"/>
        <v>0</v>
      </c>
      <c r="P36" s="828">
        <f t="shared" si="12"/>
        <v>0</v>
      </c>
      <c r="Q36" s="827">
        <f t="shared" si="13"/>
        <v>0</v>
      </c>
      <c r="R36" s="829">
        <f t="shared" si="14"/>
        <v>0</v>
      </c>
      <c r="S36" s="827">
        <f t="shared" si="15"/>
        <v>0</v>
      </c>
      <c r="T36" s="829">
        <f t="shared" si="16"/>
        <v>0</v>
      </c>
      <c r="U36" s="827">
        <f t="shared" si="17"/>
        <v>0</v>
      </c>
      <c r="V36" s="830">
        <f t="shared" si="18"/>
        <v>0</v>
      </c>
      <c r="W36" s="528">
        <f t="shared" si="22"/>
        <v>0</v>
      </c>
      <c r="X36" s="530">
        <f t="shared" si="19"/>
        <v>0</v>
      </c>
      <c r="Y36" s="26">
        <f>'t1'!M34</f>
        <v>0</v>
      </c>
      <c r="AA36" s="273"/>
      <c r="AB36" s="274"/>
      <c r="AC36" s="273"/>
      <c r="AD36" s="274"/>
      <c r="AE36" s="273"/>
      <c r="AF36" s="274"/>
      <c r="AG36" s="273"/>
      <c r="AH36" s="274"/>
      <c r="AI36" s="273"/>
      <c r="AJ36" s="274"/>
      <c r="AK36" s="273"/>
      <c r="AL36" s="274"/>
      <c r="AM36" s="273"/>
      <c r="AN36" s="274"/>
      <c r="AO36" s="273"/>
      <c r="AP36" s="572"/>
      <c r="AQ36" s="273"/>
      <c r="AR36" s="572"/>
      <c r="AS36" s="273"/>
      <c r="AT36" s="567"/>
      <c r="AU36" s="528">
        <f t="shared" si="23"/>
        <v>0</v>
      </c>
      <c r="AV36" s="530">
        <f t="shared" si="20"/>
        <v>0</v>
      </c>
      <c r="AW36" s="26">
        <f>'t1'!AQ34</f>
        <v>0</v>
      </c>
    </row>
    <row r="37" spans="1:49" ht="12.75" customHeight="1">
      <c r="A37" s="142" t="str">
        <f>'t1'!A35</f>
        <v>BRIGADIERE</v>
      </c>
      <c r="B37" s="214" t="str">
        <f>'t1'!B35</f>
        <v>014211</v>
      </c>
      <c r="C37" s="827">
        <f t="shared" si="21"/>
        <v>0</v>
      </c>
      <c r="D37" s="828">
        <f t="shared" si="0"/>
        <v>0</v>
      </c>
      <c r="E37" s="827">
        <f t="shared" si="1"/>
        <v>0</v>
      </c>
      <c r="F37" s="828">
        <f t="shared" si="2"/>
        <v>0</v>
      </c>
      <c r="G37" s="827">
        <f t="shared" si="3"/>
        <v>0</v>
      </c>
      <c r="H37" s="828">
        <f t="shared" si="4"/>
        <v>0</v>
      </c>
      <c r="I37" s="827">
        <f t="shared" si="5"/>
        <v>0</v>
      </c>
      <c r="J37" s="828">
        <f t="shared" si="6"/>
        <v>0</v>
      </c>
      <c r="K37" s="827">
        <f t="shared" si="7"/>
        <v>0</v>
      </c>
      <c r="L37" s="828">
        <f t="shared" si="8"/>
        <v>0</v>
      </c>
      <c r="M37" s="827">
        <f t="shared" si="9"/>
        <v>0</v>
      </c>
      <c r="N37" s="828">
        <f t="shared" si="10"/>
        <v>0</v>
      </c>
      <c r="O37" s="827">
        <f t="shared" si="11"/>
        <v>0</v>
      </c>
      <c r="P37" s="828">
        <f t="shared" si="12"/>
        <v>0</v>
      </c>
      <c r="Q37" s="827">
        <f t="shared" si="13"/>
        <v>0</v>
      </c>
      <c r="R37" s="829">
        <f t="shared" si="14"/>
        <v>0</v>
      </c>
      <c r="S37" s="827">
        <f t="shared" si="15"/>
        <v>0</v>
      </c>
      <c r="T37" s="829">
        <f t="shared" si="16"/>
        <v>0</v>
      </c>
      <c r="U37" s="827">
        <f t="shared" si="17"/>
        <v>0</v>
      </c>
      <c r="V37" s="830">
        <f t="shared" si="18"/>
        <v>0</v>
      </c>
      <c r="W37" s="528">
        <f t="shared" si="22"/>
        <v>0</v>
      </c>
      <c r="X37" s="530">
        <f t="shared" si="19"/>
        <v>0</v>
      </c>
      <c r="Y37" s="26">
        <f>'t1'!M35</f>
        <v>0</v>
      </c>
      <c r="AA37" s="273"/>
      <c r="AB37" s="274"/>
      <c r="AC37" s="273"/>
      <c r="AD37" s="274"/>
      <c r="AE37" s="273"/>
      <c r="AF37" s="274"/>
      <c r="AG37" s="273"/>
      <c r="AH37" s="274"/>
      <c r="AI37" s="273"/>
      <c r="AJ37" s="274"/>
      <c r="AK37" s="273"/>
      <c r="AL37" s="274"/>
      <c r="AM37" s="273"/>
      <c r="AN37" s="274"/>
      <c r="AO37" s="273"/>
      <c r="AP37" s="572"/>
      <c r="AQ37" s="273"/>
      <c r="AR37" s="572"/>
      <c r="AS37" s="273"/>
      <c r="AT37" s="567"/>
      <c r="AU37" s="528">
        <f t="shared" si="23"/>
        <v>0</v>
      </c>
      <c r="AV37" s="530">
        <f t="shared" si="20"/>
        <v>0</v>
      </c>
      <c r="AW37" s="26">
        <f>'t1'!AQ35</f>
        <v>0</v>
      </c>
    </row>
    <row r="38" spans="1:49" ht="12.75" customHeight="1">
      <c r="A38" s="142" t="str">
        <f>'t1'!A36</f>
        <v>VICE BRIGADIERE</v>
      </c>
      <c r="B38" s="214" t="str">
        <f>'t1'!B36</f>
        <v>014230</v>
      </c>
      <c r="C38" s="827">
        <f t="shared" si="21"/>
        <v>0</v>
      </c>
      <c r="D38" s="828">
        <f t="shared" si="0"/>
        <v>0</v>
      </c>
      <c r="E38" s="827">
        <f t="shared" si="1"/>
        <v>0</v>
      </c>
      <c r="F38" s="828">
        <f t="shared" si="2"/>
        <v>0</v>
      </c>
      <c r="G38" s="827">
        <f t="shared" si="3"/>
        <v>0</v>
      </c>
      <c r="H38" s="828">
        <f t="shared" si="4"/>
        <v>0</v>
      </c>
      <c r="I38" s="827">
        <f t="shared" si="5"/>
        <v>0</v>
      </c>
      <c r="J38" s="828">
        <f t="shared" si="6"/>
        <v>0</v>
      </c>
      <c r="K38" s="827">
        <f t="shared" si="7"/>
        <v>0</v>
      </c>
      <c r="L38" s="828">
        <f t="shared" si="8"/>
        <v>0</v>
      </c>
      <c r="M38" s="827">
        <f t="shared" si="9"/>
        <v>0</v>
      </c>
      <c r="N38" s="828">
        <f t="shared" si="10"/>
        <v>0</v>
      </c>
      <c r="O38" s="827">
        <f t="shared" si="11"/>
        <v>0</v>
      </c>
      <c r="P38" s="828">
        <f t="shared" si="12"/>
        <v>0</v>
      </c>
      <c r="Q38" s="827">
        <f t="shared" si="13"/>
        <v>0</v>
      </c>
      <c r="R38" s="829">
        <f t="shared" si="14"/>
        <v>0</v>
      </c>
      <c r="S38" s="827">
        <f t="shared" si="15"/>
        <v>0</v>
      </c>
      <c r="T38" s="829">
        <f t="shared" si="16"/>
        <v>0</v>
      </c>
      <c r="U38" s="827">
        <f t="shared" si="17"/>
        <v>0</v>
      </c>
      <c r="V38" s="830">
        <f t="shared" si="18"/>
        <v>0</v>
      </c>
      <c r="W38" s="528">
        <f t="shared" si="22"/>
        <v>0</v>
      </c>
      <c r="X38" s="530">
        <f t="shared" si="19"/>
        <v>0</v>
      </c>
      <c r="Y38" s="26">
        <f>'t1'!M36</f>
        <v>0</v>
      </c>
      <c r="AA38" s="273"/>
      <c r="AB38" s="274"/>
      <c r="AC38" s="273"/>
      <c r="AD38" s="274"/>
      <c r="AE38" s="273"/>
      <c r="AF38" s="274"/>
      <c r="AG38" s="273"/>
      <c r="AH38" s="274"/>
      <c r="AI38" s="273"/>
      <c r="AJ38" s="274"/>
      <c r="AK38" s="273"/>
      <c r="AL38" s="274"/>
      <c r="AM38" s="273"/>
      <c r="AN38" s="274"/>
      <c r="AO38" s="273"/>
      <c r="AP38" s="572"/>
      <c r="AQ38" s="273"/>
      <c r="AR38" s="572"/>
      <c r="AS38" s="273"/>
      <c r="AT38" s="567"/>
      <c r="AU38" s="528">
        <f t="shared" si="23"/>
        <v>0</v>
      </c>
      <c r="AV38" s="530">
        <f t="shared" si="20"/>
        <v>0</v>
      </c>
      <c r="AW38" s="26">
        <f>'t1'!AQ36</f>
        <v>0</v>
      </c>
    </row>
    <row r="39" spans="1:49" ht="12.75" customHeight="1">
      <c r="A39" s="142" t="str">
        <f>'t1'!A37</f>
        <v>APPUNTATO SCELTO QUALIFICA SPECIALE</v>
      </c>
      <c r="B39" s="214" t="str">
        <f>'t1'!B37</f>
        <v>013967</v>
      </c>
      <c r="C39" s="827">
        <f t="shared" si="21"/>
        <v>0</v>
      </c>
      <c r="D39" s="828">
        <f t="shared" si="0"/>
        <v>0</v>
      </c>
      <c r="E39" s="827">
        <f t="shared" si="1"/>
        <v>0</v>
      </c>
      <c r="F39" s="828">
        <f t="shared" si="2"/>
        <v>0</v>
      </c>
      <c r="G39" s="827">
        <f t="shared" si="3"/>
        <v>0</v>
      </c>
      <c r="H39" s="828">
        <f t="shared" si="4"/>
        <v>0</v>
      </c>
      <c r="I39" s="827">
        <f t="shared" si="5"/>
        <v>0</v>
      </c>
      <c r="J39" s="828">
        <f t="shared" si="6"/>
        <v>0</v>
      </c>
      <c r="K39" s="827">
        <f t="shared" si="7"/>
        <v>0</v>
      </c>
      <c r="L39" s="828">
        <f t="shared" si="8"/>
        <v>0</v>
      </c>
      <c r="M39" s="827">
        <f t="shared" si="9"/>
        <v>0</v>
      </c>
      <c r="N39" s="828">
        <f t="shared" si="10"/>
        <v>0</v>
      </c>
      <c r="O39" s="827">
        <f t="shared" si="11"/>
        <v>0</v>
      </c>
      <c r="P39" s="828">
        <f t="shared" si="12"/>
        <v>0</v>
      </c>
      <c r="Q39" s="827">
        <f t="shared" si="13"/>
        <v>0</v>
      </c>
      <c r="R39" s="829">
        <f t="shared" si="14"/>
        <v>0</v>
      </c>
      <c r="S39" s="827">
        <f t="shared" si="15"/>
        <v>0</v>
      </c>
      <c r="T39" s="829">
        <f t="shared" si="16"/>
        <v>0</v>
      </c>
      <c r="U39" s="827">
        <f t="shared" si="17"/>
        <v>0</v>
      </c>
      <c r="V39" s="830">
        <f t="shared" si="18"/>
        <v>0</v>
      </c>
      <c r="W39" s="528">
        <f t="shared" si="22"/>
        <v>0</v>
      </c>
      <c r="X39" s="530">
        <f t="shared" si="19"/>
        <v>0</v>
      </c>
      <c r="Y39" s="26">
        <f>'t1'!M37</f>
        <v>0</v>
      </c>
      <c r="AA39" s="273"/>
      <c r="AB39" s="274"/>
      <c r="AC39" s="273"/>
      <c r="AD39" s="274"/>
      <c r="AE39" s="273"/>
      <c r="AF39" s="274"/>
      <c r="AG39" s="273"/>
      <c r="AH39" s="274"/>
      <c r="AI39" s="273"/>
      <c r="AJ39" s="274"/>
      <c r="AK39" s="273"/>
      <c r="AL39" s="274"/>
      <c r="AM39" s="273"/>
      <c r="AN39" s="274"/>
      <c r="AO39" s="273"/>
      <c r="AP39" s="572"/>
      <c r="AQ39" s="273"/>
      <c r="AR39" s="572"/>
      <c r="AS39" s="273"/>
      <c r="AT39" s="567"/>
      <c r="AU39" s="528">
        <f t="shared" si="23"/>
        <v>0</v>
      </c>
      <c r="AV39" s="530">
        <f t="shared" si="20"/>
        <v>0</v>
      </c>
      <c r="AW39" s="26">
        <f>'t1'!AQ37</f>
        <v>0</v>
      </c>
    </row>
    <row r="40" spans="1:49" ht="12.75" customHeight="1">
      <c r="A40" s="142" t="str">
        <f>'t1'!A38</f>
        <v>APPUNTATO SCELTO CON 5 ANNI NEL GRADO</v>
      </c>
      <c r="B40" s="214" t="str">
        <f>'t1'!B38</f>
        <v>013968</v>
      </c>
      <c r="C40" s="827">
        <f t="shared" si="21"/>
        <v>0</v>
      </c>
      <c r="D40" s="828">
        <f t="shared" si="0"/>
        <v>0</v>
      </c>
      <c r="E40" s="827">
        <f t="shared" si="1"/>
        <v>0</v>
      </c>
      <c r="F40" s="828">
        <f t="shared" si="2"/>
        <v>0</v>
      </c>
      <c r="G40" s="827">
        <f t="shared" si="3"/>
        <v>0</v>
      </c>
      <c r="H40" s="828">
        <f t="shared" si="4"/>
        <v>0</v>
      </c>
      <c r="I40" s="827">
        <f t="shared" si="5"/>
        <v>0</v>
      </c>
      <c r="J40" s="828">
        <f t="shared" si="6"/>
        <v>0</v>
      </c>
      <c r="K40" s="827">
        <f t="shared" si="7"/>
        <v>0</v>
      </c>
      <c r="L40" s="828">
        <f t="shared" si="8"/>
        <v>0</v>
      </c>
      <c r="M40" s="827">
        <f t="shared" si="9"/>
        <v>0</v>
      </c>
      <c r="N40" s="828">
        <f t="shared" si="10"/>
        <v>0</v>
      </c>
      <c r="O40" s="827">
        <f t="shared" si="11"/>
        <v>0</v>
      </c>
      <c r="P40" s="828">
        <f t="shared" si="12"/>
        <v>0</v>
      </c>
      <c r="Q40" s="827">
        <f t="shared" si="13"/>
        <v>0</v>
      </c>
      <c r="R40" s="829">
        <f t="shared" si="14"/>
        <v>0</v>
      </c>
      <c r="S40" s="827">
        <f t="shared" si="15"/>
        <v>0</v>
      </c>
      <c r="T40" s="829">
        <f t="shared" si="16"/>
        <v>0</v>
      </c>
      <c r="U40" s="827">
        <f t="shared" si="17"/>
        <v>0</v>
      </c>
      <c r="V40" s="830">
        <f t="shared" si="18"/>
        <v>0</v>
      </c>
      <c r="W40" s="528">
        <f t="shared" si="22"/>
        <v>0</v>
      </c>
      <c r="X40" s="530">
        <f t="shared" si="19"/>
        <v>0</v>
      </c>
      <c r="Y40" s="26">
        <f>'t1'!M38</f>
        <v>0</v>
      </c>
      <c r="AA40" s="273"/>
      <c r="AB40" s="274"/>
      <c r="AC40" s="273"/>
      <c r="AD40" s="274"/>
      <c r="AE40" s="273"/>
      <c r="AF40" s="274"/>
      <c r="AG40" s="273"/>
      <c r="AH40" s="274"/>
      <c r="AI40" s="273"/>
      <c r="AJ40" s="274"/>
      <c r="AK40" s="273"/>
      <c r="AL40" s="274"/>
      <c r="AM40" s="273"/>
      <c r="AN40" s="274"/>
      <c r="AO40" s="273"/>
      <c r="AP40" s="572"/>
      <c r="AQ40" s="273"/>
      <c r="AR40" s="572"/>
      <c r="AS40" s="273"/>
      <c r="AT40" s="567"/>
      <c r="AU40" s="528">
        <f t="shared" si="23"/>
        <v>0</v>
      </c>
      <c r="AV40" s="530">
        <f t="shared" si="20"/>
        <v>0</v>
      </c>
      <c r="AW40" s="26">
        <f>'t1'!AQ38</f>
        <v>0</v>
      </c>
    </row>
    <row r="41" spans="1:49" ht="12.75" customHeight="1">
      <c r="A41" s="142" t="str">
        <f>'t1'!A39</f>
        <v>APPUNTATO SCELTO</v>
      </c>
      <c r="B41" s="214" t="str">
        <f>'t1'!B39</f>
        <v>013231</v>
      </c>
      <c r="C41" s="827">
        <f t="shared" si="21"/>
        <v>0</v>
      </c>
      <c r="D41" s="828">
        <f t="shared" si="0"/>
        <v>0</v>
      </c>
      <c r="E41" s="827">
        <f t="shared" si="1"/>
        <v>0</v>
      </c>
      <c r="F41" s="828">
        <f t="shared" si="2"/>
        <v>0</v>
      </c>
      <c r="G41" s="827">
        <f t="shared" si="3"/>
        <v>0</v>
      </c>
      <c r="H41" s="828">
        <f t="shared" si="4"/>
        <v>0</v>
      </c>
      <c r="I41" s="827">
        <f t="shared" si="5"/>
        <v>0</v>
      </c>
      <c r="J41" s="828">
        <f t="shared" si="6"/>
        <v>0</v>
      </c>
      <c r="K41" s="827">
        <f t="shared" si="7"/>
        <v>0</v>
      </c>
      <c r="L41" s="828">
        <f t="shared" si="8"/>
        <v>0</v>
      </c>
      <c r="M41" s="827">
        <f t="shared" si="9"/>
        <v>0</v>
      </c>
      <c r="N41" s="828">
        <f t="shared" si="10"/>
        <v>0</v>
      </c>
      <c r="O41" s="827">
        <f t="shared" si="11"/>
        <v>0</v>
      </c>
      <c r="P41" s="828">
        <f t="shared" si="12"/>
        <v>0</v>
      </c>
      <c r="Q41" s="827">
        <f t="shared" si="13"/>
        <v>0</v>
      </c>
      <c r="R41" s="829">
        <f t="shared" si="14"/>
        <v>0</v>
      </c>
      <c r="S41" s="827">
        <f t="shared" si="15"/>
        <v>0</v>
      </c>
      <c r="T41" s="829">
        <f t="shared" si="16"/>
        <v>0</v>
      </c>
      <c r="U41" s="827">
        <f t="shared" si="17"/>
        <v>0</v>
      </c>
      <c r="V41" s="830">
        <f t="shared" si="18"/>
        <v>0</v>
      </c>
      <c r="W41" s="528">
        <f t="shared" si="22"/>
        <v>0</v>
      </c>
      <c r="X41" s="530">
        <f t="shared" si="19"/>
        <v>0</v>
      </c>
      <c r="Y41" s="26">
        <f>'t1'!M39</f>
        <v>0</v>
      </c>
      <c r="AA41" s="273"/>
      <c r="AB41" s="274"/>
      <c r="AC41" s="273"/>
      <c r="AD41" s="274"/>
      <c r="AE41" s="273"/>
      <c r="AF41" s="274"/>
      <c r="AG41" s="273"/>
      <c r="AH41" s="274"/>
      <c r="AI41" s="273"/>
      <c r="AJ41" s="274"/>
      <c r="AK41" s="273"/>
      <c r="AL41" s="274"/>
      <c r="AM41" s="273"/>
      <c r="AN41" s="274"/>
      <c r="AO41" s="273"/>
      <c r="AP41" s="572"/>
      <c r="AQ41" s="273"/>
      <c r="AR41" s="572"/>
      <c r="AS41" s="273"/>
      <c r="AT41" s="567"/>
      <c r="AU41" s="528">
        <f t="shared" si="23"/>
        <v>0</v>
      </c>
      <c r="AV41" s="530">
        <f t="shared" si="20"/>
        <v>0</v>
      </c>
      <c r="AW41" s="26">
        <f>'t1'!AQ39</f>
        <v>0</v>
      </c>
    </row>
    <row r="42" spans="1:49" ht="12.75" customHeight="1">
      <c r="A42" s="142" t="str">
        <f>'t1'!A40</f>
        <v>APPUNTATO</v>
      </c>
      <c r="B42" s="214" t="str">
        <f>'t1'!B40</f>
        <v>013210</v>
      </c>
      <c r="C42" s="827">
        <f t="shared" si="21"/>
        <v>0</v>
      </c>
      <c r="D42" s="828">
        <f t="shared" si="0"/>
        <v>0</v>
      </c>
      <c r="E42" s="827">
        <f t="shared" si="1"/>
        <v>0</v>
      </c>
      <c r="F42" s="828">
        <f t="shared" si="2"/>
        <v>0</v>
      </c>
      <c r="G42" s="827">
        <f t="shared" si="3"/>
        <v>0</v>
      </c>
      <c r="H42" s="828">
        <f t="shared" si="4"/>
        <v>0</v>
      </c>
      <c r="I42" s="827">
        <f t="shared" si="5"/>
        <v>0</v>
      </c>
      <c r="J42" s="828">
        <f t="shared" si="6"/>
        <v>0</v>
      </c>
      <c r="K42" s="827">
        <f t="shared" si="7"/>
        <v>0</v>
      </c>
      <c r="L42" s="828">
        <f t="shared" si="8"/>
        <v>0</v>
      </c>
      <c r="M42" s="827">
        <f t="shared" si="9"/>
        <v>0</v>
      </c>
      <c r="N42" s="828">
        <f t="shared" si="10"/>
        <v>0</v>
      </c>
      <c r="O42" s="827">
        <f t="shared" si="11"/>
        <v>0</v>
      </c>
      <c r="P42" s="828">
        <f t="shared" si="12"/>
        <v>0</v>
      </c>
      <c r="Q42" s="827">
        <f t="shared" si="13"/>
        <v>0</v>
      </c>
      <c r="R42" s="829">
        <f t="shared" si="14"/>
        <v>0</v>
      </c>
      <c r="S42" s="827">
        <f t="shared" si="15"/>
        <v>0</v>
      </c>
      <c r="T42" s="829">
        <f t="shared" si="16"/>
        <v>0</v>
      </c>
      <c r="U42" s="827">
        <f t="shared" si="17"/>
        <v>0</v>
      </c>
      <c r="V42" s="830">
        <f t="shared" si="18"/>
        <v>0</v>
      </c>
      <c r="W42" s="528">
        <f t="shared" si="22"/>
        <v>0</v>
      </c>
      <c r="X42" s="530">
        <f t="shared" si="19"/>
        <v>0</v>
      </c>
      <c r="Y42" s="26">
        <f>'t1'!M40</f>
        <v>0</v>
      </c>
      <c r="AA42" s="273"/>
      <c r="AB42" s="274"/>
      <c r="AC42" s="273"/>
      <c r="AD42" s="274"/>
      <c r="AE42" s="273"/>
      <c r="AF42" s="274"/>
      <c r="AG42" s="273"/>
      <c r="AH42" s="274"/>
      <c r="AI42" s="273"/>
      <c r="AJ42" s="274"/>
      <c r="AK42" s="273"/>
      <c r="AL42" s="274"/>
      <c r="AM42" s="273"/>
      <c r="AN42" s="274"/>
      <c r="AO42" s="273"/>
      <c r="AP42" s="572"/>
      <c r="AQ42" s="273"/>
      <c r="AR42" s="572"/>
      <c r="AS42" s="273"/>
      <c r="AT42" s="567"/>
      <c r="AU42" s="528">
        <f t="shared" si="23"/>
        <v>0</v>
      </c>
      <c r="AV42" s="530">
        <f t="shared" si="20"/>
        <v>0</v>
      </c>
      <c r="AW42" s="26">
        <f>'t1'!AQ40</f>
        <v>0</v>
      </c>
    </row>
    <row r="43" spans="1:49" ht="12.75" customHeight="1">
      <c r="A43" s="142" t="str">
        <f>'t1'!A41</f>
        <v>FINANZIERE SCELTO</v>
      </c>
      <c r="B43" s="214" t="str">
        <f>'t1'!B41</f>
        <v>013236</v>
      </c>
      <c r="C43" s="827">
        <f t="shared" si="21"/>
        <v>0</v>
      </c>
      <c r="D43" s="828">
        <f t="shared" si="0"/>
        <v>0</v>
      </c>
      <c r="E43" s="827">
        <f t="shared" si="1"/>
        <v>0</v>
      </c>
      <c r="F43" s="828">
        <f t="shared" si="2"/>
        <v>0</v>
      </c>
      <c r="G43" s="827">
        <f t="shared" si="3"/>
        <v>0</v>
      </c>
      <c r="H43" s="828">
        <f t="shared" si="4"/>
        <v>0</v>
      </c>
      <c r="I43" s="827">
        <f t="shared" si="5"/>
        <v>0</v>
      </c>
      <c r="J43" s="828">
        <f t="shared" si="6"/>
        <v>0</v>
      </c>
      <c r="K43" s="827">
        <f t="shared" si="7"/>
        <v>0</v>
      </c>
      <c r="L43" s="828">
        <f t="shared" si="8"/>
        <v>0</v>
      </c>
      <c r="M43" s="827">
        <f t="shared" si="9"/>
        <v>0</v>
      </c>
      <c r="N43" s="828">
        <f t="shared" si="10"/>
        <v>0</v>
      </c>
      <c r="O43" s="827">
        <f t="shared" si="11"/>
        <v>0</v>
      </c>
      <c r="P43" s="828">
        <f t="shared" si="12"/>
        <v>0</v>
      </c>
      <c r="Q43" s="827">
        <f t="shared" si="13"/>
        <v>0</v>
      </c>
      <c r="R43" s="829">
        <f t="shared" si="14"/>
        <v>0</v>
      </c>
      <c r="S43" s="827">
        <f t="shared" si="15"/>
        <v>0</v>
      </c>
      <c r="T43" s="829">
        <f t="shared" si="16"/>
        <v>0</v>
      </c>
      <c r="U43" s="827">
        <f t="shared" si="17"/>
        <v>0</v>
      </c>
      <c r="V43" s="830">
        <f t="shared" si="18"/>
        <v>0</v>
      </c>
      <c r="W43" s="528">
        <f t="shared" si="22"/>
        <v>0</v>
      </c>
      <c r="X43" s="530">
        <f t="shared" si="19"/>
        <v>0</v>
      </c>
      <c r="Y43" s="26">
        <f>'t1'!M41</f>
        <v>0</v>
      </c>
      <c r="AA43" s="273"/>
      <c r="AB43" s="274"/>
      <c r="AC43" s="273"/>
      <c r="AD43" s="274"/>
      <c r="AE43" s="273"/>
      <c r="AF43" s="274"/>
      <c r="AG43" s="273"/>
      <c r="AH43" s="274"/>
      <c r="AI43" s="273"/>
      <c r="AJ43" s="274"/>
      <c r="AK43" s="273"/>
      <c r="AL43" s="274"/>
      <c r="AM43" s="273"/>
      <c r="AN43" s="274"/>
      <c r="AO43" s="273"/>
      <c r="AP43" s="572"/>
      <c r="AQ43" s="273"/>
      <c r="AR43" s="572"/>
      <c r="AS43" s="273"/>
      <c r="AT43" s="567"/>
      <c r="AU43" s="528">
        <f t="shared" si="23"/>
        <v>0</v>
      </c>
      <c r="AV43" s="530">
        <f t="shared" si="20"/>
        <v>0</v>
      </c>
      <c r="AW43" s="26">
        <f>'t1'!AQ41</f>
        <v>0</v>
      </c>
    </row>
    <row r="44" spans="1:49" ht="12.75" customHeight="1">
      <c r="A44" s="142" t="str">
        <f>'t1'!A42</f>
        <v>FINANZIERE</v>
      </c>
      <c r="B44" s="214" t="str">
        <f>'t1'!B42</f>
        <v>013234</v>
      </c>
      <c r="C44" s="827">
        <f t="shared" si="21"/>
        <v>0</v>
      </c>
      <c r="D44" s="828">
        <f t="shared" si="0"/>
        <v>0</v>
      </c>
      <c r="E44" s="827">
        <f t="shared" si="1"/>
        <v>0</v>
      </c>
      <c r="F44" s="828">
        <f t="shared" si="2"/>
        <v>0</v>
      </c>
      <c r="G44" s="827">
        <f t="shared" si="3"/>
        <v>0</v>
      </c>
      <c r="H44" s="828">
        <f t="shared" si="4"/>
        <v>0</v>
      </c>
      <c r="I44" s="827">
        <f t="shared" si="5"/>
        <v>0</v>
      </c>
      <c r="J44" s="828">
        <f t="shared" si="6"/>
        <v>0</v>
      </c>
      <c r="K44" s="827">
        <f t="shared" si="7"/>
        <v>0</v>
      </c>
      <c r="L44" s="828">
        <f t="shared" si="8"/>
        <v>0</v>
      </c>
      <c r="M44" s="827">
        <f t="shared" si="9"/>
        <v>0</v>
      </c>
      <c r="N44" s="828">
        <f t="shared" si="10"/>
        <v>0</v>
      </c>
      <c r="O44" s="827">
        <f t="shared" si="11"/>
        <v>0</v>
      </c>
      <c r="P44" s="828">
        <f t="shared" si="12"/>
        <v>0</v>
      </c>
      <c r="Q44" s="827">
        <f t="shared" si="13"/>
        <v>0</v>
      </c>
      <c r="R44" s="829">
        <f t="shared" si="14"/>
        <v>0</v>
      </c>
      <c r="S44" s="827">
        <f t="shared" si="15"/>
        <v>0</v>
      </c>
      <c r="T44" s="829">
        <f t="shared" si="16"/>
        <v>0</v>
      </c>
      <c r="U44" s="827">
        <f t="shared" si="17"/>
        <v>0</v>
      </c>
      <c r="V44" s="830">
        <f t="shared" si="18"/>
        <v>0</v>
      </c>
      <c r="W44" s="528">
        <f t="shared" si="22"/>
        <v>0</v>
      </c>
      <c r="X44" s="530">
        <f t="shared" si="19"/>
        <v>0</v>
      </c>
      <c r="Y44" s="26">
        <f>'t1'!M42</f>
        <v>0</v>
      </c>
      <c r="AA44" s="273"/>
      <c r="AB44" s="274"/>
      <c r="AC44" s="273"/>
      <c r="AD44" s="274"/>
      <c r="AE44" s="273"/>
      <c r="AF44" s="274"/>
      <c r="AG44" s="273"/>
      <c r="AH44" s="274"/>
      <c r="AI44" s="273"/>
      <c r="AJ44" s="274"/>
      <c r="AK44" s="273"/>
      <c r="AL44" s="274"/>
      <c r="AM44" s="273"/>
      <c r="AN44" s="274"/>
      <c r="AO44" s="273"/>
      <c r="AP44" s="572"/>
      <c r="AQ44" s="273"/>
      <c r="AR44" s="572"/>
      <c r="AS44" s="273"/>
      <c r="AT44" s="567"/>
      <c r="AU44" s="528">
        <f t="shared" si="23"/>
        <v>0</v>
      </c>
      <c r="AV44" s="530">
        <f t="shared" si="20"/>
        <v>0</v>
      </c>
      <c r="AW44" s="26">
        <f>'t1'!AQ42</f>
        <v>0</v>
      </c>
    </row>
    <row r="45" spans="1:49" ht="12.75" customHeight="1" thickBot="1">
      <c r="A45" s="142" t="str">
        <f>'t1'!A43</f>
        <v>ALLIEVI</v>
      </c>
      <c r="B45" s="214" t="str">
        <f>'t1'!B43</f>
        <v>000180</v>
      </c>
      <c r="C45" s="827">
        <f t="shared" si="21"/>
        <v>0</v>
      </c>
      <c r="D45" s="828">
        <f t="shared" si="0"/>
        <v>0</v>
      </c>
      <c r="E45" s="827">
        <f t="shared" si="1"/>
        <v>0</v>
      </c>
      <c r="F45" s="828">
        <f t="shared" si="2"/>
        <v>0</v>
      </c>
      <c r="G45" s="827">
        <f t="shared" si="3"/>
        <v>0</v>
      </c>
      <c r="H45" s="828">
        <f t="shared" si="4"/>
        <v>0</v>
      </c>
      <c r="I45" s="827">
        <f t="shared" si="5"/>
        <v>0</v>
      </c>
      <c r="J45" s="828">
        <f t="shared" si="6"/>
        <v>0</v>
      </c>
      <c r="K45" s="827">
        <f t="shared" si="7"/>
        <v>0</v>
      </c>
      <c r="L45" s="828">
        <f t="shared" si="8"/>
        <v>0</v>
      </c>
      <c r="M45" s="827">
        <f t="shared" si="9"/>
        <v>0</v>
      </c>
      <c r="N45" s="828">
        <f t="shared" si="10"/>
        <v>0</v>
      </c>
      <c r="O45" s="827">
        <f t="shared" si="11"/>
        <v>0</v>
      </c>
      <c r="P45" s="828">
        <f t="shared" si="12"/>
        <v>0</v>
      </c>
      <c r="Q45" s="827">
        <f t="shared" si="13"/>
        <v>0</v>
      </c>
      <c r="R45" s="829">
        <f t="shared" si="14"/>
        <v>0</v>
      </c>
      <c r="S45" s="827">
        <f t="shared" si="15"/>
        <v>0</v>
      </c>
      <c r="T45" s="829">
        <f t="shared" si="16"/>
        <v>0</v>
      </c>
      <c r="U45" s="827">
        <f t="shared" si="17"/>
        <v>0</v>
      </c>
      <c r="V45" s="830">
        <f t="shared" si="18"/>
        <v>0</v>
      </c>
      <c r="W45" s="528">
        <f t="shared" si="22"/>
        <v>0</v>
      </c>
      <c r="X45" s="530">
        <f t="shared" si="19"/>
        <v>0</v>
      </c>
      <c r="Y45" s="26">
        <f>'t1'!M43</f>
        <v>0</v>
      </c>
      <c r="AA45" s="273"/>
      <c r="AB45" s="274"/>
      <c r="AC45" s="273"/>
      <c r="AD45" s="274"/>
      <c r="AE45" s="273"/>
      <c r="AF45" s="274"/>
      <c r="AG45" s="273"/>
      <c r="AH45" s="274"/>
      <c r="AI45" s="273"/>
      <c r="AJ45" s="274"/>
      <c r="AK45" s="273"/>
      <c r="AL45" s="274"/>
      <c r="AM45" s="273"/>
      <c r="AN45" s="274"/>
      <c r="AO45" s="273"/>
      <c r="AP45" s="572"/>
      <c r="AQ45" s="273"/>
      <c r="AR45" s="572"/>
      <c r="AS45" s="273"/>
      <c r="AT45" s="567"/>
      <c r="AU45" s="528">
        <f t="shared" si="23"/>
        <v>0</v>
      </c>
      <c r="AV45" s="530">
        <f t="shared" si="20"/>
        <v>0</v>
      </c>
      <c r="AW45" s="26">
        <f>'t1'!AQ43</f>
        <v>0</v>
      </c>
    </row>
    <row r="46" spans="1:48" ht="12.75" customHeight="1" thickBot="1" thickTop="1">
      <c r="A46" s="29" t="s">
        <v>58</v>
      </c>
      <c r="B46" s="598"/>
      <c r="C46" s="469">
        <f aca="true" t="shared" si="24" ref="C46:X46">SUM(C8:C45)</f>
        <v>0</v>
      </c>
      <c r="D46" s="470">
        <f t="shared" si="24"/>
        <v>0</v>
      </c>
      <c r="E46" s="469">
        <f t="shared" si="24"/>
        <v>0</v>
      </c>
      <c r="F46" s="470">
        <f t="shared" si="24"/>
        <v>0</v>
      </c>
      <c r="G46" s="469">
        <f t="shared" si="24"/>
        <v>0</v>
      </c>
      <c r="H46" s="470">
        <f t="shared" si="24"/>
        <v>0</v>
      </c>
      <c r="I46" s="469">
        <f t="shared" si="24"/>
        <v>0</v>
      </c>
      <c r="J46" s="470">
        <f t="shared" si="24"/>
        <v>0</v>
      </c>
      <c r="K46" s="469">
        <f t="shared" si="24"/>
        <v>0</v>
      </c>
      <c r="L46" s="470">
        <f t="shared" si="24"/>
        <v>0</v>
      </c>
      <c r="M46" s="469">
        <f t="shared" si="24"/>
        <v>0</v>
      </c>
      <c r="N46" s="470">
        <f t="shared" si="24"/>
        <v>0</v>
      </c>
      <c r="O46" s="469">
        <f>SUM(O8:O45)</f>
        <v>0</v>
      </c>
      <c r="P46" s="470">
        <f>SUM(P8:P45)</f>
        <v>0</v>
      </c>
      <c r="Q46" s="469">
        <f t="shared" si="24"/>
        <v>0</v>
      </c>
      <c r="R46" s="573">
        <f t="shared" si="24"/>
        <v>0</v>
      </c>
      <c r="S46" s="469">
        <f t="shared" si="24"/>
        <v>0</v>
      </c>
      <c r="T46" s="573">
        <f t="shared" si="24"/>
        <v>0</v>
      </c>
      <c r="U46" s="469">
        <f t="shared" si="24"/>
        <v>0</v>
      </c>
      <c r="V46" s="568">
        <f t="shared" si="24"/>
        <v>0</v>
      </c>
      <c r="W46" s="469">
        <f t="shared" si="24"/>
        <v>0</v>
      </c>
      <c r="X46" s="471">
        <f t="shared" si="24"/>
        <v>0</v>
      </c>
      <c r="AA46" s="469">
        <f aca="true" t="shared" si="25" ref="AA46:AV46">SUM(AA8:AA45)</f>
        <v>0</v>
      </c>
      <c r="AB46" s="470">
        <f t="shared" si="25"/>
        <v>0</v>
      </c>
      <c r="AC46" s="469">
        <f t="shared" si="25"/>
        <v>0</v>
      </c>
      <c r="AD46" s="470">
        <f t="shared" si="25"/>
        <v>0</v>
      </c>
      <c r="AE46" s="469">
        <f t="shared" si="25"/>
        <v>0</v>
      </c>
      <c r="AF46" s="470">
        <f t="shared" si="25"/>
        <v>0</v>
      </c>
      <c r="AG46" s="469">
        <f t="shared" si="25"/>
        <v>0</v>
      </c>
      <c r="AH46" s="470">
        <f t="shared" si="25"/>
        <v>0</v>
      </c>
      <c r="AI46" s="469">
        <f t="shared" si="25"/>
        <v>0</v>
      </c>
      <c r="AJ46" s="470">
        <f t="shared" si="25"/>
        <v>0</v>
      </c>
      <c r="AK46" s="469">
        <f t="shared" si="25"/>
        <v>0</v>
      </c>
      <c r="AL46" s="470">
        <f t="shared" si="25"/>
        <v>0</v>
      </c>
      <c r="AM46" s="469">
        <f>SUM(AM8:AM45)</f>
        <v>0</v>
      </c>
      <c r="AN46" s="470">
        <f>SUM(AN8:AN45)</f>
        <v>0</v>
      </c>
      <c r="AO46" s="469">
        <f t="shared" si="25"/>
        <v>0</v>
      </c>
      <c r="AP46" s="573">
        <f t="shared" si="25"/>
        <v>0</v>
      </c>
      <c r="AQ46" s="469">
        <f t="shared" si="25"/>
        <v>0</v>
      </c>
      <c r="AR46" s="573">
        <f t="shared" si="25"/>
        <v>0</v>
      </c>
      <c r="AS46" s="469">
        <f t="shared" si="25"/>
        <v>0</v>
      </c>
      <c r="AT46" s="568">
        <f t="shared" si="25"/>
        <v>0</v>
      </c>
      <c r="AU46" s="469">
        <f t="shared" si="25"/>
        <v>0</v>
      </c>
      <c r="AV46" s="471">
        <f t="shared" si="25"/>
        <v>0</v>
      </c>
    </row>
    <row r="47" spans="1:33" ht="17.25" customHeight="1">
      <c r="A47" s="21"/>
      <c r="B47" s="7"/>
      <c r="C47" s="5"/>
      <c r="D47" s="5"/>
      <c r="E47" s="5"/>
      <c r="F47" s="5"/>
      <c r="G47" s="5"/>
      <c r="I47" s="5"/>
      <c r="AA47" s="5"/>
      <c r="AB47" s="5"/>
      <c r="AC47" s="5"/>
      <c r="AD47" s="5"/>
      <c r="AE47" s="5"/>
      <c r="AG47" s="5"/>
    </row>
    <row r="48" ht="9.75">
      <c r="A48" s="21"/>
    </row>
  </sheetData>
  <sheetProtection password="EA98" sheet="1" formatColumns="0" selectLockedCells="1"/>
  <mergeCells count="43">
    <mergeCell ref="AI5:AJ5"/>
    <mergeCell ref="S5:T5"/>
    <mergeCell ref="U5:V5"/>
    <mergeCell ref="Q4:R4"/>
    <mergeCell ref="S4:T4"/>
    <mergeCell ref="U4:V4"/>
    <mergeCell ref="AC4:AD4"/>
    <mergeCell ref="I2:J2"/>
    <mergeCell ref="C5:D5"/>
    <mergeCell ref="E5:F5"/>
    <mergeCell ref="E4:F4"/>
    <mergeCell ref="G2:H2"/>
    <mergeCell ref="G4:H4"/>
    <mergeCell ref="G5:H5"/>
    <mergeCell ref="K5:L5"/>
    <mergeCell ref="I4:J4"/>
    <mergeCell ref="I5:J5"/>
    <mergeCell ref="K4:L4"/>
    <mergeCell ref="M4:N4"/>
    <mergeCell ref="Q5:R5"/>
    <mergeCell ref="M5:N5"/>
    <mergeCell ref="O4:P4"/>
    <mergeCell ref="O5:P5"/>
    <mergeCell ref="AK5:AL5"/>
    <mergeCell ref="AE2:AF2"/>
    <mergeCell ref="AG2:AH2"/>
    <mergeCell ref="AO5:AP5"/>
    <mergeCell ref="AE4:AF4"/>
    <mergeCell ref="AG4:AH4"/>
    <mergeCell ref="AI4:AJ4"/>
    <mergeCell ref="AE5:AF5"/>
    <mergeCell ref="AM4:AN4"/>
    <mergeCell ref="AM5:AN5"/>
    <mergeCell ref="AQ5:AR5"/>
    <mergeCell ref="AS5:AT5"/>
    <mergeCell ref="A1:AV1"/>
    <mergeCell ref="AK4:AL4"/>
    <mergeCell ref="AO4:AP4"/>
    <mergeCell ref="AQ4:AR4"/>
    <mergeCell ref="AS4:AT4"/>
    <mergeCell ref="AA5:AB5"/>
    <mergeCell ref="AC5:AD5"/>
    <mergeCell ref="AG5:AH5"/>
  </mergeCells>
  <conditionalFormatting sqref="A8:AV45">
    <cfRule type="expression" priority="5" dxfId="5" stopIfTrue="1">
      <formula>$Y8&gt;0</formula>
    </cfRule>
  </conditionalFormatting>
  <conditionalFormatting sqref="AM8:AN45">
    <cfRule type="expression" priority="3" dxfId="5" stopIfTrue="1">
      <formula>'t11'!#REF!&gt;0</formula>
    </cfRule>
  </conditionalFormatting>
  <printOptions horizontalCentered="1" verticalCentered="1"/>
  <pageMargins left="0" right="0" top="0.1968503937007874" bottom="0.15748031496062992" header="0.15748031496062992" footer="0.1968503937007874"/>
  <pageSetup horizontalDpi="600" verticalDpi="600" orientation="landscape" paperSize="9" scale="68" r:id="rId2"/>
  <drawing r:id="rId1"/>
</worksheet>
</file>

<file path=xl/worksheets/sheet12.xml><?xml version="1.0" encoding="utf-8"?>
<worksheet xmlns="http://schemas.openxmlformats.org/spreadsheetml/2006/main" xmlns:r="http://schemas.openxmlformats.org/officeDocument/2006/relationships">
  <sheetPr codeName="Foglio19"/>
  <dimension ref="A1:AP47"/>
  <sheetViews>
    <sheetView showGridLines="0" zoomScalePageLayoutView="0" workbookViewId="0" topLeftCell="A1">
      <pane xSplit="2" ySplit="5" topLeftCell="P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7.83203125" style="5" customWidth="1"/>
    <col min="2" max="2" width="11" style="7" customWidth="1"/>
    <col min="3" max="3" width="14.83203125" style="5" hidden="1" customWidth="1"/>
    <col min="4" max="11" width="16.83203125" style="5" hidden="1" customWidth="1"/>
    <col min="12" max="26" width="9.33203125" style="5" hidden="1" customWidth="1"/>
    <col min="27" max="27" width="14.83203125" style="5" customWidth="1"/>
    <col min="28" max="35" width="16.83203125" style="5" customWidth="1"/>
    <col min="36" max="36" width="0" style="5" hidden="1" customWidth="1"/>
    <col min="37" max="37" width="9.33203125" style="5" customWidth="1"/>
    <col min="38" max="41" width="0" style="5" hidden="1" customWidth="1"/>
    <col min="42" max="42" width="39.66015625" style="5" customWidth="1"/>
    <col min="43" max="16384" width="9.33203125" style="5" customWidth="1"/>
  </cols>
  <sheetData>
    <row r="1" spans="1:37" ht="33" customHeight="1">
      <c r="A1" s="972" t="str">
        <f>'t1'!A1</f>
        <v>GUARDIA di FINANZA - anno 2021</v>
      </c>
      <c r="B1" s="972"/>
      <c r="C1" s="972"/>
      <c r="D1" s="972"/>
      <c r="E1" s="972"/>
      <c r="F1" s="972"/>
      <c r="G1" s="972"/>
      <c r="H1" s="972"/>
      <c r="I1" s="972"/>
      <c r="J1" s="972"/>
      <c r="K1" s="972"/>
      <c r="L1" s="972"/>
      <c r="M1" s="972"/>
      <c r="N1" s="972"/>
      <c r="O1" s="972"/>
      <c r="P1" s="972"/>
      <c r="Q1" s="972"/>
      <c r="R1" s="972"/>
      <c r="S1" s="972"/>
      <c r="T1" s="972"/>
      <c r="U1" s="972"/>
      <c r="V1" s="972"/>
      <c r="W1" s="972"/>
      <c r="X1" s="972"/>
      <c r="Y1" s="972"/>
      <c r="Z1" s="972"/>
      <c r="AA1" s="972"/>
      <c r="AB1" s="972"/>
      <c r="AC1" s="972"/>
      <c r="AD1" s="972"/>
      <c r="AE1" s="972"/>
      <c r="AF1" s="972"/>
      <c r="AG1" s="972"/>
      <c r="AH1" s="972"/>
      <c r="AI1" s="972"/>
      <c r="AK1"/>
    </row>
    <row r="2" spans="1:35" ht="27" customHeight="1" thickBot="1">
      <c r="A2" s="6"/>
      <c r="I2" s="973"/>
      <c r="J2" s="973"/>
      <c r="K2" s="973"/>
      <c r="AG2" s="973"/>
      <c r="AH2" s="973"/>
      <c r="AI2" s="973"/>
    </row>
    <row r="3" spans="1:42" ht="10.5" thickBot="1">
      <c r="A3" s="10"/>
      <c r="B3" s="11"/>
      <c r="C3" s="122" t="s">
        <v>230</v>
      </c>
      <c r="D3" s="12"/>
      <c r="E3" s="12"/>
      <c r="F3" s="12"/>
      <c r="G3" s="12"/>
      <c r="H3" s="12"/>
      <c r="I3" s="12"/>
      <c r="J3" s="118"/>
      <c r="K3" s="118"/>
      <c r="AA3" s="122" t="s">
        <v>230</v>
      </c>
      <c r="AB3" s="12"/>
      <c r="AC3" s="12"/>
      <c r="AD3" s="12"/>
      <c r="AE3" s="12"/>
      <c r="AF3" s="12"/>
      <c r="AG3" s="12"/>
      <c r="AH3" s="118"/>
      <c r="AI3" s="118"/>
      <c r="AK3"/>
      <c r="AL3"/>
      <c r="AM3"/>
      <c r="AN3"/>
      <c r="AO3"/>
      <c r="AP3" s="898"/>
    </row>
    <row r="4" spans="1:42" ht="41.25" thickTop="1">
      <c r="A4" s="22" t="s">
        <v>122</v>
      </c>
      <c r="B4" s="119" t="s">
        <v>55</v>
      </c>
      <c r="C4" s="120" t="s">
        <v>160</v>
      </c>
      <c r="D4" s="120" t="s">
        <v>123</v>
      </c>
      <c r="E4" s="120" t="s">
        <v>387</v>
      </c>
      <c r="F4" s="892" t="s">
        <v>583</v>
      </c>
      <c r="G4" s="893" t="s">
        <v>584</v>
      </c>
      <c r="H4" s="120" t="s">
        <v>92</v>
      </c>
      <c r="I4" s="120" t="s">
        <v>159</v>
      </c>
      <c r="J4" s="120" t="s">
        <v>93</v>
      </c>
      <c r="K4" s="600" t="s">
        <v>58</v>
      </c>
      <c r="AA4" s="120" t="s">
        <v>160</v>
      </c>
      <c r="AB4" s="120" t="s">
        <v>123</v>
      </c>
      <c r="AC4" s="120" t="s">
        <v>387</v>
      </c>
      <c r="AD4" s="892" t="s">
        <v>583</v>
      </c>
      <c r="AE4" s="893" t="s">
        <v>584</v>
      </c>
      <c r="AF4" s="120" t="s">
        <v>92</v>
      </c>
      <c r="AG4" s="120" t="s">
        <v>159</v>
      </c>
      <c r="AH4" s="120" t="s">
        <v>93</v>
      </c>
      <c r="AI4" s="600" t="s">
        <v>58</v>
      </c>
      <c r="AK4" s="899" t="s">
        <v>615</v>
      </c>
      <c r="AL4" s="899"/>
      <c r="AM4" s="899"/>
      <c r="AN4" s="899"/>
      <c r="AO4" s="899"/>
      <c r="AP4" s="1027" t="s">
        <v>616</v>
      </c>
    </row>
    <row r="5" spans="1:42" s="268" customFormat="1" ht="12" thickBot="1">
      <c r="A5" s="768" t="s">
        <v>538</v>
      </c>
      <c r="B5" s="288"/>
      <c r="C5" s="289" t="s">
        <v>369</v>
      </c>
      <c r="D5" s="289" t="s">
        <v>365</v>
      </c>
      <c r="E5" s="289" t="s">
        <v>388</v>
      </c>
      <c r="F5" s="289" t="s">
        <v>585</v>
      </c>
      <c r="G5" s="289" t="s">
        <v>586</v>
      </c>
      <c r="H5" s="289" t="s">
        <v>366</v>
      </c>
      <c r="I5" s="289" t="s">
        <v>367</v>
      </c>
      <c r="J5" s="289" t="s">
        <v>368</v>
      </c>
      <c r="K5" s="290"/>
      <c r="AA5" s="289" t="s">
        <v>369</v>
      </c>
      <c r="AB5" s="289" t="s">
        <v>365</v>
      </c>
      <c r="AC5" s="289" t="s">
        <v>388</v>
      </c>
      <c r="AD5" s="289" t="s">
        <v>585</v>
      </c>
      <c r="AE5" s="289" t="s">
        <v>586</v>
      </c>
      <c r="AF5" s="289" t="s">
        <v>366</v>
      </c>
      <c r="AG5" s="289" t="s">
        <v>367</v>
      </c>
      <c r="AH5" s="289" t="s">
        <v>368</v>
      </c>
      <c r="AI5" s="290"/>
      <c r="AK5" s="905">
        <f>COUNTIF($AP$6:$AP$43,"Incongruenza")</f>
        <v>0</v>
      </c>
      <c r="AL5" s="900" t="s">
        <v>91</v>
      </c>
      <c r="AM5" s="900"/>
      <c r="AN5" s="901" t="s">
        <v>617</v>
      </c>
      <c r="AO5" s="901" t="s">
        <v>618</v>
      </c>
      <c r="AP5" s="1028"/>
    </row>
    <row r="6" spans="1:42" ht="12.75" customHeight="1" thickBot="1" thickTop="1">
      <c r="A6" s="20" t="str">
        <f>'t1'!A6</f>
        <v>COMANDANTE GENERALE</v>
      </c>
      <c r="B6" s="221" t="str">
        <f>'t1'!B6</f>
        <v>0D0219</v>
      </c>
      <c r="C6" s="198">
        <f>ROUND(AA6,2)</f>
        <v>0</v>
      </c>
      <c r="D6" s="831">
        <f>ROUND(AB6,0)</f>
        <v>0</v>
      </c>
      <c r="E6" s="831">
        <f aca="true" t="shared" si="0" ref="E6:E43">ROUND(AC6,0)</f>
        <v>0</v>
      </c>
      <c r="F6" s="831">
        <f aca="true" t="shared" si="1" ref="F6:G43">ROUND(AD6,0)</f>
        <v>0</v>
      </c>
      <c r="G6" s="831">
        <f t="shared" si="1"/>
        <v>0</v>
      </c>
      <c r="H6" s="831">
        <f aca="true" t="shared" si="2" ref="H6:H43">ROUND(AF6,0)</f>
        <v>0</v>
      </c>
      <c r="I6" s="831">
        <f aca="true" t="shared" si="3" ref="I6:I43">ROUND(AG6,0)</f>
        <v>0</v>
      </c>
      <c r="J6" s="832">
        <f aca="true" t="shared" si="4" ref="J6:J43">ROUND(AH6,0)</f>
        <v>0</v>
      </c>
      <c r="K6" s="475">
        <f>(D6+E6+F6+G6+H6+I6)-J6</f>
        <v>0</v>
      </c>
      <c r="L6" s="5">
        <f>'t1'!M6</f>
        <v>0</v>
      </c>
      <c r="AA6" s="198"/>
      <c r="AB6" s="196"/>
      <c r="AC6" s="196"/>
      <c r="AD6" s="196"/>
      <c r="AE6" s="196"/>
      <c r="AF6" s="196"/>
      <c r="AG6" s="196"/>
      <c r="AH6" s="197"/>
      <c r="AI6" s="475">
        <f>(AB6+AC6+AD6+AE6+AF6+AG6)-AH6</f>
        <v>0</v>
      </c>
      <c r="AJ6" s="5">
        <f>'t1'!AK6</f>
        <v>0</v>
      </c>
      <c r="AK6"/>
      <c r="AL6" s="5" t="s">
        <v>619</v>
      </c>
      <c r="AM6" s="5" t="s">
        <v>620</v>
      </c>
      <c r="AN6" s="902" t="str">
        <f>IF($AL6="no",(IF($AD6&gt;0,"Incongruenza","OK")),(IF($AD6=0,"OK","ok")))</f>
        <v>OK</v>
      </c>
      <c r="AO6" s="903" t="str">
        <f>IF($AM6="no",(IF($AE6&gt;0,"Incongruenza","OK")),(IF($AE6=0,"OK","ok")))</f>
        <v>OK</v>
      </c>
      <c r="AP6" s="904" t="str">
        <f>IF(AND($AL6="no",$AM6="no",$AE6&gt;0),"Sono stati inseriti importi RIA e/o Progressioni",IF(AND($AL6="no",$AM6="no",$AD6&gt;0)," ",IF(OR($AN6="Incongruenza",$AO6="Incongruenza"),"Incongruenza"," ")))</f>
        <v> </v>
      </c>
    </row>
    <row r="7" spans="1:42" ht="12" customHeight="1" thickBot="1">
      <c r="A7" s="142" t="str">
        <f>'t1'!A7</f>
        <v>GENERALE CORPO DI ARMATA</v>
      </c>
      <c r="B7" s="214" t="str">
        <f>'t1'!B7</f>
        <v>0D0554</v>
      </c>
      <c r="C7" s="198">
        <f aca="true" t="shared" si="5" ref="C7:C43">ROUND(AA7,2)</f>
        <v>0</v>
      </c>
      <c r="D7" s="831">
        <f aca="true" t="shared" si="6" ref="D7:D43">ROUND(AB7,0)</f>
        <v>0</v>
      </c>
      <c r="E7" s="831">
        <f t="shared" si="0"/>
        <v>0</v>
      </c>
      <c r="F7" s="831">
        <f t="shared" si="1"/>
        <v>0</v>
      </c>
      <c r="G7" s="831">
        <f t="shared" si="1"/>
        <v>0</v>
      </c>
      <c r="H7" s="831">
        <f t="shared" si="2"/>
        <v>0</v>
      </c>
      <c r="I7" s="831">
        <f t="shared" si="3"/>
        <v>0</v>
      </c>
      <c r="J7" s="832">
        <f t="shared" si="4"/>
        <v>0</v>
      </c>
      <c r="K7" s="475">
        <f aca="true" t="shared" si="7" ref="K7:K43">(D7+E7+F7+G7+H7+I7)-J7</f>
        <v>0</v>
      </c>
      <c r="L7" s="5">
        <f>'t1'!M7</f>
        <v>0</v>
      </c>
      <c r="AA7" s="198"/>
      <c r="AB7" s="196"/>
      <c r="AC7" s="196"/>
      <c r="AD7" s="196"/>
      <c r="AE7" s="196"/>
      <c r="AF7" s="196"/>
      <c r="AG7" s="196"/>
      <c r="AH7" s="197"/>
      <c r="AI7" s="475">
        <f aca="true" t="shared" si="8" ref="AI7:AI43">(AB7+AC7+AD7+AE7+AF7+AG7)-AH7</f>
        <v>0</v>
      </c>
      <c r="AJ7" s="5">
        <f>'t1'!AK7</f>
        <v>0</v>
      </c>
      <c r="AL7" s="5" t="s">
        <v>619</v>
      </c>
      <c r="AM7" s="5" t="s">
        <v>620</v>
      </c>
      <c r="AN7" s="902" t="str">
        <f aca="true" t="shared" si="9" ref="AN7:AN43">IF($AL7="no",(IF($AD7&gt;0,"Incongruenza","OK")),(IF($AD7=0,"OK","ok")))</f>
        <v>OK</v>
      </c>
      <c r="AO7" s="903" t="str">
        <f aca="true" t="shared" si="10" ref="AO7:AO43">IF($AM7="no",(IF($AE7&gt;0,"Incongruenza","OK")),(IF($AE7=0,"OK","ok")))</f>
        <v>OK</v>
      </c>
      <c r="AP7" s="904" t="str">
        <f aca="true" t="shared" si="11" ref="AP7:AP43">IF(AND($AL7="no",$AM7="no",$AE7&gt;0),"Sono stati inseriti importi RIA e/o Progressioni",IF(AND($AL7="no",$AM7="no",$AD7&gt;0)," ",IF(OR($AN7="Incongruenza",$AO7="Incongruenza"),"Incongruenza"," ")))</f>
        <v> </v>
      </c>
    </row>
    <row r="8" spans="1:42" ht="12" customHeight="1" thickBot="1">
      <c r="A8" s="142" t="str">
        <f>'t1'!A8</f>
        <v>GENERALE DI DIVISIONE</v>
      </c>
      <c r="B8" s="214" t="str">
        <f>'t1'!B8</f>
        <v>0D0221</v>
      </c>
      <c r="C8" s="198">
        <f t="shared" si="5"/>
        <v>0</v>
      </c>
      <c r="D8" s="831">
        <f t="shared" si="6"/>
        <v>0</v>
      </c>
      <c r="E8" s="831">
        <f t="shared" si="0"/>
        <v>0</v>
      </c>
      <c r="F8" s="831">
        <f t="shared" si="1"/>
        <v>0</v>
      </c>
      <c r="G8" s="831">
        <f t="shared" si="1"/>
        <v>0</v>
      </c>
      <c r="H8" s="831">
        <f t="shared" si="2"/>
        <v>0</v>
      </c>
      <c r="I8" s="831">
        <f t="shared" si="3"/>
        <v>0</v>
      </c>
      <c r="J8" s="832">
        <f t="shared" si="4"/>
        <v>0</v>
      </c>
      <c r="K8" s="475">
        <f t="shared" si="7"/>
        <v>0</v>
      </c>
      <c r="L8" s="5">
        <f>'t1'!M8</f>
        <v>0</v>
      </c>
      <c r="AA8" s="198"/>
      <c r="AB8" s="196"/>
      <c r="AC8" s="196"/>
      <c r="AD8" s="196"/>
      <c r="AE8" s="196"/>
      <c r="AF8" s="196"/>
      <c r="AG8" s="196"/>
      <c r="AH8" s="197"/>
      <c r="AI8" s="475">
        <f t="shared" si="8"/>
        <v>0</v>
      </c>
      <c r="AJ8" s="5">
        <f>'t1'!AK8</f>
        <v>0</v>
      </c>
      <c r="AL8" s="5" t="s">
        <v>619</v>
      </c>
      <c r="AM8" s="5" t="s">
        <v>620</v>
      </c>
      <c r="AN8" s="902" t="str">
        <f t="shared" si="9"/>
        <v>OK</v>
      </c>
      <c r="AO8" s="903" t="str">
        <f t="shared" si="10"/>
        <v>OK</v>
      </c>
      <c r="AP8" s="904" t="str">
        <f t="shared" si="11"/>
        <v> </v>
      </c>
    </row>
    <row r="9" spans="1:42" ht="12" customHeight="1" thickBot="1">
      <c r="A9" s="142" t="str">
        <f>'t1'!A9</f>
        <v>GENERALE DI BRIGATA</v>
      </c>
      <c r="B9" s="214" t="str">
        <f>'t1'!B9</f>
        <v>0D0220</v>
      </c>
      <c r="C9" s="198">
        <f t="shared" si="5"/>
        <v>0</v>
      </c>
      <c r="D9" s="831">
        <f t="shared" si="6"/>
        <v>0</v>
      </c>
      <c r="E9" s="831">
        <f t="shared" si="0"/>
        <v>0</v>
      </c>
      <c r="F9" s="831">
        <f t="shared" si="1"/>
        <v>0</v>
      </c>
      <c r="G9" s="831">
        <f t="shared" si="1"/>
        <v>0</v>
      </c>
      <c r="H9" s="831">
        <f t="shared" si="2"/>
        <v>0</v>
      </c>
      <c r="I9" s="831">
        <f t="shared" si="3"/>
        <v>0</v>
      </c>
      <c r="J9" s="832">
        <f t="shared" si="4"/>
        <v>0</v>
      </c>
      <c r="K9" s="475">
        <f t="shared" si="7"/>
        <v>0</v>
      </c>
      <c r="L9" s="5">
        <f>'t1'!M9</f>
        <v>0</v>
      </c>
      <c r="AA9" s="198"/>
      <c r="AB9" s="196"/>
      <c r="AC9" s="196"/>
      <c r="AD9" s="196"/>
      <c r="AE9" s="196"/>
      <c r="AF9" s="196"/>
      <c r="AG9" s="196"/>
      <c r="AH9" s="197"/>
      <c r="AI9" s="475">
        <f t="shared" si="8"/>
        <v>0</v>
      </c>
      <c r="AJ9" s="5">
        <f>'t1'!AK9</f>
        <v>0</v>
      </c>
      <c r="AL9" s="5" t="s">
        <v>619</v>
      </c>
      <c r="AM9" s="5" t="s">
        <v>620</v>
      </c>
      <c r="AN9" s="902" t="str">
        <f t="shared" si="9"/>
        <v>OK</v>
      </c>
      <c r="AO9" s="903" t="str">
        <f t="shared" si="10"/>
        <v>OK</v>
      </c>
      <c r="AP9" s="904" t="str">
        <f t="shared" si="11"/>
        <v> </v>
      </c>
    </row>
    <row r="10" spans="1:42" ht="12" customHeight="1" thickBot="1">
      <c r="A10" s="142" t="str">
        <f>'t1'!A10</f>
        <v>COLONNELLO + 23 ANNI</v>
      </c>
      <c r="B10" s="214" t="str">
        <f>'t1'!B10</f>
        <v>0D0524</v>
      </c>
      <c r="C10" s="198">
        <f t="shared" si="5"/>
        <v>0</v>
      </c>
      <c r="D10" s="831">
        <f t="shared" si="6"/>
        <v>0</v>
      </c>
      <c r="E10" s="831">
        <f t="shared" si="0"/>
        <v>0</v>
      </c>
      <c r="F10" s="831">
        <f t="shared" si="1"/>
        <v>0</v>
      </c>
      <c r="G10" s="831">
        <f t="shared" si="1"/>
        <v>0</v>
      </c>
      <c r="H10" s="831">
        <f t="shared" si="2"/>
        <v>0</v>
      </c>
      <c r="I10" s="831">
        <f t="shared" si="3"/>
        <v>0</v>
      </c>
      <c r="J10" s="832">
        <f t="shared" si="4"/>
        <v>0</v>
      </c>
      <c r="K10" s="475">
        <f t="shared" si="7"/>
        <v>0</v>
      </c>
      <c r="L10" s="5">
        <f>'t1'!M10</f>
        <v>0</v>
      </c>
      <c r="AA10" s="198"/>
      <c r="AB10" s="196"/>
      <c r="AC10" s="196"/>
      <c r="AD10" s="196"/>
      <c r="AE10" s="196"/>
      <c r="AF10" s="196"/>
      <c r="AG10" s="196"/>
      <c r="AH10" s="197"/>
      <c r="AI10" s="475">
        <f t="shared" si="8"/>
        <v>0</v>
      </c>
      <c r="AJ10" s="5">
        <f>'t1'!AK10</f>
        <v>0</v>
      </c>
      <c r="AL10" s="5" t="s">
        <v>619</v>
      </c>
      <c r="AM10" s="5" t="s">
        <v>620</v>
      </c>
      <c r="AN10" s="902" t="str">
        <f t="shared" si="9"/>
        <v>OK</v>
      </c>
      <c r="AO10" s="903" t="str">
        <f t="shared" si="10"/>
        <v>OK</v>
      </c>
      <c r="AP10" s="904" t="str">
        <f t="shared" si="11"/>
        <v> </v>
      </c>
    </row>
    <row r="11" spans="1:42" ht="12" customHeight="1" thickBot="1">
      <c r="A11" s="142" t="str">
        <f>'t1'!A11</f>
        <v>COLONNELLO</v>
      </c>
      <c r="B11" s="214" t="str">
        <f>'t1'!B11</f>
        <v>0D0217</v>
      </c>
      <c r="C11" s="198">
        <f t="shared" si="5"/>
        <v>0</v>
      </c>
      <c r="D11" s="831">
        <f t="shared" si="6"/>
        <v>0</v>
      </c>
      <c r="E11" s="831">
        <f t="shared" si="0"/>
        <v>0</v>
      </c>
      <c r="F11" s="831">
        <f t="shared" si="1"/>
        <v>0</v>
      </c>
      <c r="G11" s="831">
        <f t="shared" si="1"/>
        <v>0</v>
      </c>
      <c r="H11" s="831">
        <f t="shared" si="2"/>
        <v>0</v>
      </c>
      <c r="I11" s="831">
        <f t="shared" si="3"/>
        <v>0</v>
      </c>
      <c r="J11" s="832">
        <f t="shared" si="4"/>
        <v>0</v>
      </c>
      <c r="K11" s="475">
        <f t="shared" si="7"/>
        <v>0</v>
      </c>
      <c r="L11" s="5">
        <f>'t1'!M11</f>
        <v>0</v>
      </c>
      <c r="AA11" s="198"/>
      <c r="AB11" s="196"/>
      <c r="AC11" s="196"/>
      <c r="AD11" s="196"/>
      <c r="AE11" s="196"/>
      <c r="AF11" s="196"/>
      <c r="AG11" s="196"/>
      <c r="AH11" s="197"/>
      <c r="AI11" s="475">
        <f t="shared" si="8"/>
        <v>0</v>
      </c>
      <c r="AJ11" s="5">
        <f>'t1'!AK11</f>
        <v>0</v>
      </c>
      <c r="AL11" s="5" t="s">
        <v>619</v>
      </c>
      <c r="AM11" s="5" t="s">
        <v>620</v>
      </c>
      <c r="AN11" s="902" t="str">
        <f t="shared" si="9"/>
        <v>OK</v>
      </c>
      <c r="AO11" s="903" t="str">
        <f t="shared" si="10"/>
        <v>OK</v>
      </c>
      <c r="AP11" s="904" t="str">
        <f t="shared" si="11"/>
        <v> </v>
      </c>
    </row>
    <row r="12" spans="1:42" ht="12" customHeight="1" thickBot="1">
      <c r="A12" s="142" t="str">
        <f>'t1'!A12</f>
        <v>TENENTE COLONNELLO + 23 ANNI</v>
      </c>
      <c r="B12" s="214" t="str">
        <f>'t1'!B12</f>
        <v>0D0525</v>
      </c>
      <c r="C12" s="198">
        <f t="shared" si="5"/>
        <v>0</v>
      </c>
      <c r="D12" s="831">
        <f t="shared" si="6"/>
        <v>0</v>
      </c>
      <c r="E12" s="831">
        <f t="shared" si="0"/>
        <v>0</v>
      </c>
      <c r="F12" s="831">
        <f t="shared" si="1"/>
        <v>0</v>
      </c>
      <c r="G12" s="831">
        <f t="shared" si="1"/>
        <v>0</v>
      </c>
      <c r="H12" s="831">
        <f t="shared" si="2"/>
        <v>0</v>
      </c>
      <c r="I12" s="831">
        <f t="shared" si="3"/>
        <v>0</v>
      </c>
      <c r="J12" s="832">
        <f t="shared" si="4"/>
        <v>0</v>
      </c>
      <c r="K12" s="475">
        <f t="shared" si="7"/>
        <v>0</v>
      </c>
      <c r="L12" s="5">
        <f>'t1'!M12</f>
        <v>0</v>
      </c>
      <c r="AA12" s="198"/>
      <c r="AB12" s="196"/>
      <c r="AC12" s="196"/>
      <c r="AD12" s="196"/>
      <c r="AE12" s="196"/>
      <c r="AF12" s="196"/>
      <c r="AG12" s="196"/>
      <c r="AH12" s="197"/>
      <c r="AI12" s="475">
        <f t="shared" si="8"/>
        <v>0</v>
      </c>
      <c r="AJ12" s="5">
        <f>'t1'!AK12</f>
        <v>0</v>
      </c>
      <c r="AL12" s="5" t="s">
        <v>619</v>
      </c>
      <c r="AM12" s="5" t="s">
        <v>620</v>
      </c>
      <c r="AN12" s="902" t="str">
        <f t="shared" si="9"/>
        <v>OK</v>
      </c>
      <c r="AO12" s="903" t="str">
        <f t="shared" si="10"/>
        <v>OK</v>
      </c>
      <c r="AP12" s="904" t="str">
        <f t="shared" si="11"/>
        <v> </v>
      </c>
    </row>
    <row r="13" spans="1:42" ht="12" customHeight="1" thickBot="1">
      <c r="A13" s="142" t="str">
        <f>'t1'!A13</f>
        <v>TENENTE COLONNELLO + 18 ANNI</v>
      </c>
      <c r="B13" s="214" t="str">
        <f>'t1'!B13</f>
        <v>0D0935</v>
      </c>
      <c r="C13" s="198">
        <f t="shared" si="5"/>
        <v>0</v>
      </c>
      <c r="D13" s="831">
        <f t="shared" si="6"/>
        <v>0</v>
      </c>
      <c r="E13" s="831">
        <f t="shared" si="0"/>
        <v>0</v>
      </c>
      <c r="F13" s="831">
        <f t="shared" si="1"/>
        <v>0</v>
      </c>
      <c r="G13" s="831">
        <f t="shared" si="1"/>
        <v>0</v>
      </c>
      <c r="H13" s="831">
        <f t="shared" si="2"/>
        <v>0</v>
      </c>
      <c r="I13" s="831">
        <f t="shared" si="3"/>
        <v>0</v>
      </c>
      <c r="J13" s="832">
        <f t="shared" si="4"/>
        <v>0</v>
      </c>
      <c r="K13" s="475">
        <f t="shared" si="7"/>
        <v>0</v>
      </c>
      <c r="L13" s="5">
        <f>'t1'!M13</f>
        <v>0</v>
      </c>
      <c r="AA13" s="198"/>
      <c r="AB13" s="196"/>
      <c r="AC13" s="196"/>
      <c r="AD13" s="196"/>
      <c r="AE13" s="196"/>
      <c r="AF13" s="196"/>
      <c r="AG13" s="196"/>
      <c r="AH13" s="197"/>
      <c r="AI13" s="475">
        <f t="shared" si="8"/>
        <v>0</v>
      </c>
      <c r="AJ13" s="5">
        <f>'t1'!AK13</f>
        <v>0</v>
      </c>
      <c r="AL13" s="5" t="s">
        <v>619</v>
      </c>
      <c r="AM13" s="5" t="s">
        <v>620</v>
      </c>
      <c r="AN13" s="902" t="str">
        <f t="shared" si="9"/>
        <v>OK</v>
      </c>
      <c r="AO13" s="903" t="str">
        <f t="shared" si="10"/>
        <v>OK</v>
      </c>
      <c r="AP13" s="904" t="str">
        <f t="shared" si="11"/>
        <v> </v>
      </c>
    </row>
    <row r="14" spans="1:42" ht="12" customHeight="1" thickBot="1">
      <c r="A14" s="142" t="str">
        <f>'t1'!A14</f>
        <v>TENENTE COLONNELLO + 13 ANNI</v>
      </c>
      <c r="B14" s="214" t="str">
        <f>'t1'!B14</f>
        <v>0D0526</v>
      </c>
      <c r="C14" s="198">
        <f t="shared" si="5"/>
        <v>0</v>
      </c>
      <c r="D14" s="831">
        <f t="shared" si="6"/>
        <v>0</v>
      </c>
      <c r="E14" s="831">
        <f t="shared" si="0"/>
        <v>0</v>
      </c>
      <c r="F14" s="831">
        <f t="shared" si="1"/>
        <v>0</v>
      </c>
      <c r="G14" s="831">
        <f t="shared" si="1"/>
        <v>0</v>
      </c>
      <c r="H14" s="831">
        <f t="shared" si="2"/>
        <v>0</v>
      </c>
      <c r="I14" s="831">
        <f t="shared" si="3"/>
        <v>0</v>
      </c>
      <c r="J14" s="832">
        <f t="shared" si="4"/>
        <v>0</v>
      </c>
      <c r="K14" s="475">
        <f t="shared" si="7"/>
        <v>0</v>
      </c>
      <c r="L14" s="5">
        <f>'t1'!M14</f>
        <v>0</v>
      </c>
      <c r="AA14" s="198"/>
      <c r="AB14" s="196"/>
      <c r="AC14" s="196"/>
      <c r="AD14" s="196"/>
      <c r="AE14" s="196"/>
      <c r="AF14" s="196"/>
      <c r="AG14" s="196"/>
      <c r="AH14" s="197"/>
      <c r="AI14" s="475">
        <f t="shared" si="8"/>
        <v>0</v>
      </c>
      <c r="AJ14" s="5">
        <f>'t1'!AK14</f>
        <v>0</v>
      </c>
      <c r="AL14" s="5" t="s">
        <v>619</v>
      </c>
      <c r="AM14" s="5" t="s">
        <v>620</v>
      </c>
      <c r="AN14" s="902" t="str">
        <f t="shared" si="9"/>
        <v>OK</v>
      </c>
      <c r="AO14" s="903" t="str">
        <f t="shared" si="10"/>
        <v>OK</v>
      </c>
      <c r="AP14" s="904" t="str">
        <f t="shared" si="11"/>
        <v> </v>
      </c>
    </row>
    <row r="15" spans="1:42" ht="12" customHeight="1" thickBot="1">
      <c r="A15" s="142" t="str">
        <f>'t1'!A15</f>
        <v>MAGGIORE + 23 ANNI</v>
      </c>
      <c r="B15" s="214" t="str">
        <f>'t1'!B15</f>
        <v>0D0527</v>
      </c>
      <c r="C15" s="198">
        <f t="shared" si="5"/>
        <v>0</v>
      </c>
      <c r="D15" s="831">
        <f t="shared" si="6"/>
        <v>0</v>
      </c>
      <c r="E15" s="831">
        <f t="shared" si="0"/>
        <v>0</v>
      </c>
      <c r="F15" s="831">
        <f t="shared" si="1"/>
        <v>0</v>
      </c>
      <c r="G15" s="831">
        <f t="shared" si="1"/>
        <v>0</v>
      </c>
      <c r="H15" s="831">
        <f t="shared" si="2"/>
        <v>0</v>
      </c>
      <c r="I15" s="831">
        <f t="shared" si="3"/>
        <v>0</v>
      </c>
      <c r="J15" s="832">
        <f t="shared" si="4"/>
        <v>0</v>
      </c>
      <c r="K15" s="475">
        <f t="shared" si="7"/>
        <v>0</v>
      </c>
      <c r="L15" s="5">
        <f>'t1'!M15</f>
        <v>0</v>
      </c>
      <c r="AA15" s="198"/>
      <c r="AB15" s="196"/>
      <c r="AC15" s="196"/>
      <c r="AD15" s="196"/>
      <c r="AE15" s="196"/>
      <c r="AF15" s="196"/>
      <c r="AG15" s="196"/>
      <c r="AH15" s="197"/>
      <c r="AI15" s="475">
        <f t="shared" si="8"/>
        <v>0</v>
      </c>
      <c r="AJ15" s="5">
        <f>'t1'!AK15</f>
        <v>0</v>
      </c>
      <c r="AL15" s="5" t="s">
        <v>619</v>
      </c>
      <c r="AM15" s="5" t="s">
        <v>620</v>
      </c>
      <c r="AN15" s="902" t="str">
        <f t="shared" si="9"/>
        <v>OK</v>
      </c>
      <c r="AO15" s="903" t="str">
        <f t="shared" si="10"/>
        <v>OK</v>
      </c>
      <c r="AP15" s="904" t="str">
        <f t="shared" si="11"/>
        <v> </v>
      </c>
    </row>
    <row r="16" spans="1:42" ht="12" customHeight="1" thickBot="1">
      <c r="A16" s="142" t="str">
        <f>'t1'!A16</f>
        <v>MAGGIORE + 13 ANNI</v>
      </c>
      <c r="B16" s="214" t="str">
        <f>'t1'!B16</f>
        <v>0D0528</v>
      </c>
      <c r="C16" s="198">
        <f t="shared" si="5"/>
        <v>0</v>
      </c>
      <c r="D16" s="831">
        <f t="shared" si="6"/>
        <v>0</v>
      </c>
      <c r="E16" s="831">
        <f t="shared" si="0"/>
        <v>0</v>
      </c>
      <c r="F16" s="831">
        <f t="shared" si="1"/>
        <v>0</v>
      </c>
      <c r="G16" s="831">
        <f t="shared" si="1"/>
        <v>0</v>
      </c>
      <c r="H16" s="831">
        <f t="shared" si="2"/>
        <v>0</v>
      </c>
      <c r="I16" s="831">
        <f t="shared" si="3"/>
        <v>0</v>
      </c>
      <c r="J16" s="832">
        <f t="shared" si="4"/>
        <v>0</v>
      </c>
      <c r="K16" s="475">
        <f t="shared" si="7"/>
        <v>0</v>
      </c>
      <c r="L16" s="5">
        <f>'t1'!M16</f>
        <v>0</v>
      </c>
      <c r="AA16" s="198"/>
      <c r="AB16" s="196"/>
      <c r="AC16" s="196"/>
      <c r="AD16" s="196"/>
      <c r="AE16" s="196"/>
      <c r="AF16" s="196"/>
      <c r="AG16" s="196"/>
      <c r="AH16" s="197"/>
      <c r="AI16" s="475">
        <f t="shared" si="8"/>
        <v>0</v>
      </c>
      <c r="AJ16" s="5">
        <f>'t1'!AK16</f>
        <v>0</v>
      </c>
      <c r="AL16" s="5" t="s">
        <v>619</v>
      </c>
      <c r="AM16" s="5" t="s">
        <v>620</v>
      </c>
      <c r="AN16" s="902" t="str">
        <f t="shared" si="9"/>
        <v>OK</v>
      </c>
      <c r="AO16" s="903" t="str">
        <f t="shared" si="10"/>
        <v>OK</v>
      </c>
      <c r="AP16" s="904" t="str">
        <f t="shared" si="11"/>
        <v> </v>
      </c>
    </row>
    <row r="17" spans="1:42" ht="12" customHeight="1" thickBot="1">
      <c r="A17" s="142" t="str">
        <f>'t1'!A17</f>
        <v>TENENTE COLONNELLO</v>
      </c>
      <c r="B17" s="214" t="str">
        <f>'t1'!B17</f>
        <v>019312</v>
      </c>
      <c r="C17" s="198">
        <f t="shared" si="5"/>
        <v>0</v>
      </c>
      <c r="D17" s="831">
        <f t="shared" si="6"/>
        <v>0</v>
      </c>
      <c r="E17" s="831">
        <f t="shared" si="0"/>
        <v>0</v>
      </c>
      <c r="F17" s="831">
        <f t="shared" si="1"/>
        <v>0</v>
      </c>
      <c r="G17" s="831">
        <f t="shared" si="1"/>
        <v>0</v>
      </c>
      <c r="H17" s="831">
        <f t="shared" si="2"/>
        <v>0</v>
      </c>
      <c r="I17" s="831">
        <f t="shared" si="3"/>
        <v>0</v>
      </c>
      <c r="J17" s="832">
        <f t="shared" si="4"/>
        <v>0</v>
      </c>
      <c r="K17" s="475">
        <f t="shared" si="7"/>
        <v>0</v>
      </c>
      <c r="L17" s="5">
        <f>'t1'!M17</f>
        <v>0</v>
      </c>
      <c r="AA17" s="198"/>
      <c r="AB17" s="196"/>
      <c r="AC17" s="196"/>
      <c r="AD17" s="196"/>
      <c r="AE17" s="196"/>
      <c r="AF17" s="196"/>
      <c r="AG17" s="196"/>
      <c r="AH17" s="197"/>
      <c r="AI17" s="475">
        <f t="shared" si="8"/>
        <v>0</v>
      </c>
      <c r="AJ17" s="5">
        <f>'t1'!AK17</f>
        <v>0</v>
      </c>
      <c r="AL17" s="5" t="s">
        <v>619</v>
      </c>
      <c r="AM17" s="5" t="s">
        <v>620</v>
      </c>
      <c r="AN17" s="902" t="str">
        <f t="shared" si="9"/>
        <v>OK</v>
      </c>
      <c r="AO17" s="903" t="str">
        <f t="shared" si="10"/>
        <v>OK</v>
      </c>
      <c r="AP17" s="904" t="str">
        <f t="shared" si="11"/>
        <v> </v>
      </c>
    </row>
    <row r="18" spans="1:42" ht="12" customHeight="1" thickBot="1">
      <c r="A18" s="142" t="str">
        <f>'t1'!A18</f>
        <v>MAGGIORE CON 3 ANNI NEL GRADO</v>
      </c>
      <c r="B18" s="214" t="str">
        <f>'t1'!B18</f>
        <v>0D0936</v>
      </c>
      <c r="C18" s="198">
        <f t="shared" si="5"/>
        <v>0</v>
      </c>
      <c r="D18" s="831">
        <f t="shared" si="6"/>
        <v>0</v>
      </c>
      <c r="E18" s="831">
        <f t="shared" si="0"/>
        <v>0</v>
      </c>
      <c r="F18" s="831">
        <f t="shared" si="1"/>
        <v>0</v>
      </c>
      <c r="G18" s="831">
        <f t="shared" si="1"/>
        <v>0</v>
      </c>
      <c r="H18" s="831">
        <f t="shared" si="2"/>
        <v>0</v>
      </c>
      <c r="I18" s="831">
        <f t="shared" si="3"/>
        <v>0</v>
      </c>
      <c r="J18" s="832">
        <f t="shared" si="4"/>
        <v>0</v>
      </c>
      <c r="K18" s="475">
        <f t="shared" si="7"/>
        <v>0</v>
      </c>
      <c r="L18" s="5">
        <f>'t1'!M18</f>
        <v>0</v>
      </c>
      <c r="AA18" s="198"/>
      <c r="AB18" s="196"/>
      <c r="AC18" s="196"/>
      <c r="AD18" s="196"/>
      <c r="AE18" s="196"/>
      <c r="AF18" s="196"/>
      <c r="AG18" s="196"/>
      <c r="AH18" s="197"/>
      <c r="AI18" s="475">
        <f t="shared" si="8"/>
        <v>0</v>
      </c>
      <c r="AJ18" s="5">
        <f>'t1'!AK18</f>
        <v>0</v>
      </c>
      <c r="AL18" s="5" t="s">
        <v>619</v>
      </c>
      <c r="AM18" s="5" t="s">
        <v>620</v>
      </c>
      <c r="AN18" s="902" t="str">
        <f t="shared" si="9"/>
        <v>OK</v>
      </c>
      <c r="AO18" s="903" t="str">
        <f t="shared" si="10"/>
        <v>OK</v>
      </c>
      <c r="AP18" s="904" t="str">
        <f t="shared" si="11"/>
        <v> </v>
      </c>
    </row>
    <row r="19" spans="1:42" ht="12" customHeight="1" thickBot="1">
      <c r="A19" s="142" t="str">
        <f>'t1'!A19</f>
        <v>MAGGIORE</v>
      </c>
      <c r="B19" s="214" t="str">
        <f>'t1'!B19</f>
        <v>019222</v>
      </c>
      <c r="C19" s="198">
        <f t="shared" si="5"/>
        <v>0</v>
      </c>
      <c r="D19" s="831">
        <f t="shared" si="6"/>
        <v>0</v>
      </c>
      <c r="E19" s="831">
        <f t="shared" si="0"/>
        <v>0</v>
      </c>
      <c r="F19" s="831">
        <f t="shared" si="1"/>
        <v>0</v>
      </c>
      <c r="G19" s="831">
        <f t="shared" si="1"/>
        <v>0</v>
      </c>
      <c r="H19" s="831">
        <f t="shared" si="2"/>
        <v>0</v>
      </c>
      <c r="I19" s="831">
        <f t="shared" si="3"/>
        <v>0</v>
      </c>
      <c r="J19" s="832">
        <f t="shared" si="4"/>
        <v>0</v>
      </c>
      <c r="K19" s="475">
        <f t="shared" si="7"/>
        <v>0</v>
      </c>
      <c r="L19" s="5">
        <f>'t1'!M19</f>
        <v>0</v>
      </c>
      <c r="AA19" s="198"/>
      <c r="AB19" s="196"/>
      <c r="AC19" s="196"/>
      <c r="AD19" s="196"/>
      <c r="AE19" s="196"/>
      <c r="AF19" s="196"/>
      <c r="AG19" s="196"/>
      <c r="AH19" s="197"/>
      <c r="AI19" s="475">
        <f t="shared" si="8"/>
        <v>0</v>
      </c>
      <c r="AJ19" s="5">
        <f>'t1'!AK19</f>
        <v>0</v>
      </c>
      <c r="AL19" s="5" t="s">
        <v>619</v>
      </c>
      <c r="AM19" s="5" t="s">
        <v>620</v>
      </c>
      <c r="AN19" s="902" t="str">
        <f t="shared" si="9"/>
        <v>OK</v>
      </c>
      <c r="AO19" s="903" t="str">
        <f t="shared" si="10"/>
        <v>OK</v>
      </c>
      <c r="AP19" s="904" t="str">
        <f t="shared" si="11"/>
        <v> </v>
      </c>
    </row>
    <row r="20" spans="1:42" ht="12" customHeight="1" thickBot="1">
      <c r="A20" s="142" t="str">
        <f>'t1'!A20</f>
        <v>CAPITANO + 10 ANNI</v>
      </c>
      <c r="B20" s="214" t="str">
        <f>'t1'!B20</f>
        <v>018937</v>
      </c>
      <c r="C20" s="198">
        <f t="shared" si="5"/>
        <v>0</v>
      </c>
      <c r="D20" s="831">
        <f t="shared" si="6"/>
        <v>0</v>
      </c>
      <c r="E20" s="831">
        <f t="shared" si="0"/>
        <v>0</v>
      </c>
      <c r="F20" s="831">
        <f t="shared" si="1"/>
        <v>0</v>
      </c>
      <c r="G20" s="831">
        <f t="shared" si="1"/>
        <v>0</v>
      </c>
      <c r="H20" s="831">
        <f t="shared" si="2"/>
        <v>0</v>
      </c>
      <c r="I20" s="831">
        <f t="shared" si="3"/>
        <v>0</v>
      </c>
      <c r="J20" s="832">
        <f t="shared" si="4"/>
        <v>0</v>
      </c>
      <c r="K20" s="475">
        <f t="shared" si="7"/>
        <v>0</v>
      </c>
      <c r="L20" s="5">
        <f>'t1'!M20</f>
        <v>0</v>
      </c>
      <c r="AA20" s="198"/>
      <c r="AB20" s="196"/>
      <c r="AC20" s="196"/>
      <c r="AD20" s="196"/>
      <c r="AE20" s="196"/>
      <c r="AF20" s="196"/>
      <c r="AG20" s="196"/>
      <c r="AH20" s="197"/>
      <c r="AI20" s="475">
        <f t="shared" si="8"/>
        <v>0</v>
      </c>
      <c r="AJ20" s="5">
        <f>'t1'!AK20</f>
        <v>0</v>
      </c>
      <c r="AL20" s="5" t="s">
        <v>620</v>
      </c>
      <c r="AM20" s="5" t="s">
        <v>619</v>
      </c>
      <c r="AN20" s="902" t="str">
        <f t="shared" si="9"/>
        <v>OK</v>
      </c>
      <c r="AO20" s="903" t="str">
        <f t="shared" si="10"/>
        <v>OK</v>
      </c>
      <c r="AP20" s="904" t="str">
        <f t="shared" si="11"/>
        <v> </v>
      </c>
    </row>
    <row r="21" spans="1:42" ht="12" customHeight="1" thickBot="1">
      <c r="A21" s="142" t="str">
        <f>'t1'!A21</f>
        <v>CAPITANO</v>
      </c>
      <c r="B21" s="214" t="str">
        <f>'t1'!B21</f>
        <v>018213</v>
      </c>
      <c r="C21" s="198">
        <f t="shared" si="5"/>
        <v>0</v>
      </c>
      <c r="D21" s="831">
        <f t="shared" si="6"/>
        <v>0</v>
      </c>
      <c r="E21" s="831">
        <f t="shared" si="0"/>
        <v>0</v>
      </c>
      <c r="F21" s="831">
        <f t="shared" si="1"/>
        <v>0</v>
      </c>
      <c r="G21" s="831">
        <f t="shared" si="1"/>
        <v>0</v>
      </c>
      <c r="H21" s="831">
        <f t="shared" si="2"/>
        <v>0</v>
      </c>
      <c r="I21" s="831">
        <f t="shared" si="3"/>
        <v>0</v>
      </c>
      <c r="J21" s="832">
        <f t="shared" si="4"/>
        <v>0</v>
      </c>
      <c r="K21" s="475">
        <f t="shared" si="7"/>
        <v>0</v>
      </c>
      <c r="L21" s="5">
        <f>'t1'!M21</f>
        <v>0</v>
      </c>
      <c r="AA21" s="198"/>
      <c r="AB21" s="196"/>
      <c r="AC21" s="196"/>
      <c r="AD21" s="196"/>
      <c r="AE21" s="196"/>
      <c r="AF21" s="196"/>
      <c r="AG21" s="196"/>
      <c r="AH21" s="197"/>
      <c r="AI21" s="475">
        <f t="shared" si="8"/>
        <v>0</v>
      </c>
      <c r="AJ21" s="5">
        <f>'t1'!AK21</f>
        <v>0</v>
      </c>
      <c r="AL21" s="5" t="s">
        <v>620</v>
      </c>
      <c r="AM21" s="5" t="s">
        <v>619</v>
      </c>
      <c r="AN21" s="902" t="str">
        <f t="shared" si="9"/>
        <v>OK</v>
      </c>
      <c r="AO21" s="903" t="str">
        <f t="shared" si="10"/>
        <v>OK</v>
      </c>
      <c r="AP21" s="904" t="str">
        <f t="shared" si="11"/>
        <v> </v>
      </c>
    </row>
    <row r="22" spans="1:42" ht="12" customHeight="1" thickBot="1">
      <c r="A22" s="142" t="str">
        <f>'t1'!A22</f>
        <v>TENENTE</v>
      </c>
      <c r="B22" s="214" t="str">
        <f>'t1'!B22</f>
        <v>018226</v>
      </c>
      <c r="C22" s="198">
        <f t="shared" si="5"/>
        <v>0</v>
      </c>
      <c r="D22" s="831">
        <f t="shared" si="6"/>
        <v>0</v>
      </c>
      <c r="E22" s="831">
        <f t="shared" si="0"/>
        <v>0</v>
      </c>
      <c r="F22" s="831">
        <f t="shared" si="1"/>
        <v>0</v>
      </c>
      <c r="G22" s="831">
        <f t="shared" si="1"/>
        <v>0</v>
      </c>
      <c r="H22" s="831">
        <f t="shared" si="2"/>
        <v>0</v>
      </c>
      <c r="I22" s="831">
        <f t="shared" si="3"/>
        <v>0</v>
      </c>
      <c r="J22" s="832">
        <f t="shared" si="4"/>
        <v>0</v>
      </c>
      <c r="K22" s="475">
        <f t="shared" si="7"/>
        <v>0</v>
      </c>
      <c r="L22" s="5">
        <f>'t1'!M22</f>
        <v>0</v>
      </c>
      <c r="AA22" s="198"/>
      <c r="AB22" s="196"/>
      <c r="AC22" s="196"/>
      <c r="AD22" s="196"/>
      <c r="AE22" s="196"/>
      <c r="AF22" s="196"/>
      <c r="AG22" s="196"/>
      <c r="AH22" s="197"/>
      <c r="AI22" s="475">
        <f t="shared" si="8"/>
        <v>0</v>
      </c>
      <c r="AJ22" s="5">
        <f>'t1'!AK22</f>
        <v>0</v>
      </c>
      <c r="AL22" s="5" t="s">
        <v>620</v>
      </c>
      <c r="AM22" s="5" t="s">
        <v>619</v>
      </c>
      <c r="AN22" s="902" t="str">
        <f t="shared" si="9"/>
        <v>OK</v>
      </c>
      <c r="AO22" s="903" t="str">
        <f t="shared" si="10"/>
        <v>OK</v>
      </c>
      <c r="AP22" s="904" t="str">
        <f t="shared" si="11"/>
        <v> </v>
      </c>
    </row>
    <row r="23" spans="1:42" ht="12" customHeight="1" thickBot="1">
      <c r="A23" s="142" t="str">
        <f>'t1'!A23</f>
        <v>SOTTOTENENTE</v>
      </c>
      <c r="B23" s="214" t="str">
        <f>'t1'!B23</f>
        <v>017225</v>
      </c>
      <c r="C23" s="198">
        <f t="shared" si="5"/>
        <v>0</v>
      </c>
      <c r="D23" s="831">
        <f t="shared" si="6"/>
        <v>0</v>
      </c>
      <c r="E23" s="831">
        <f t="shared" si="0"/>
        <v>0</v>
      </c>
      <c r="F23" s="831">
        <f t="shared" si="1"/>
        <v>0</v>
      </c>
      <c r="G23" s="831">
        <f t="shared" si="1"/>
        <v>0</v>
      </c>
      <c r="H23" s="831">
        <f t="shared" si="2"/>
        <v>0</v>
      </c>
      <c r="I23" s="831">
        <f t="shared" si="3"/>
        <v>0</v>
      </c>
      <c r="J23" s="832">
        <f t="shared" si="4"/>
        <v>0</v>
      </c>
      <c r="K23" s="475">
        <f t="shared" si="7"/>
        <v>0</v>
      </c>
      <c r="L23" s="5">
        <f>'t1'!M23</f>
        <v>0</v>
      </c>
      <c r="AA23" s="198"/>
      <c r="AB23" s="196"/>
      <c r="AC23" s="196"/>
      <c r="AD23" s="196"/>
      <c r="AE23" s="196"/>
      <c r="AF23" s="196"/>
      <c r="AG23" s="196"/>
      <c r="AH23" s="197"/>
      <c r="AI23" s="475">
        <f t="shared" si="8"/>
        <v>0</v>
      </c>
      <c r="AJ23" s="5">
        <f>'t1'!AK23</f>
        <v>0</v>
      </c>
      <c r="AL23" s="5" t="s">
        <v>620</v>
      </c>
      <c r="AM23" s="5" t="s">
        <v>619</v>
      </c>
      <c r="AN23" s="902" t="str">
        <f t="shared" si="9"/>
        <v>OK</v>
      </c>
      <c r="AO23" s="903" t="str">
        <f t="shared" si="10"/>
        <v>OK</v>
      </c>
      <c r="AP23" s="904" t="str">
        <f t="shared" si="11"/>
        <v> </v>
      </c>
    </row>
    <row r="24" spans="1:42" ht="12" customHeight="1" thickBot="1">
      <c r="A24" s="142" t="str">
        <f>'t1'!A24</f>
        <v>LUOGOTENENTE CARICHE SPECIALI</v>
      </c>
      <c r="B24" s="214" t="str">
        <f>'t1'!B24</f>
        <v>017964</v>
      </c>
      <c r="C24" s="198">
        <f t="shared" si="5"/>
        <v>0</v>
      </c>
      <c r="D24" s="831">
        <f t="shared" si="6"/>
        <v>0</v>
      </c>
      <c r="E24" s="831">
        <f t="shared" si="0"/>
        <v>0</v>
      </c>
      <c r="F24" s="831">
        <f t="shared" si="1"/>
        <v>0</v>
      </c>
      <c r="G24" s="831">
        <f t="shared" si="1"/>
        <v>0</v>
      </c>
      <c r="H24" s="831">
        <f t="shared" si="2"/>
        <v>0</v>
      </c>
      <c r="I24" s="831">
        <f t="shared" si="3"/>
        <v>0</v>
      </c>
      <c r="J24" s="832">
        <f t="shared" si="4"/>
        <v>0</v>
      </c>
      <c r="K24" s="475">
        <f t="shared" si="7"/>
        <v>0</v>
      </c>
      <c r="L24" s="5">
        <f>'t1'!M24</f>
        <v>0</v>
      </c>
      <c r="AA24" s="198"/>
      <c r="AB24" s="196"/>
      <c r="AC24" s="196"/>
      <c r="AD24" s="196"/>
      <c r="AE24" s="196"/>
      <c r="AF24" s="196"/>
      <c r="AG24" s="196"/>
      <c r="AH24" s="197"/>
      <c r="AI24" s="475">
        <f t="shared" si="8"/>
        <v>0</v>
      </c>
      <c r="AJ24" s="5">
        <f>'t1'!AK24</f>
        <v>0</v>
      </c>
      <c r="AL24" s="5" t="s">
        <v>620</v>
      </c>
      <c r="AM24" s="5" t="s">
        <v>619</v>
      </c>
      <c r="AN24" s="902" t="str">
        <f t="shared" si="9"/>
        <v>OK</v>
      </c>
      <c r="AO24" s="903" t="str">
        <f t="shared" si="10"/>
        <v>OK</v>
      </c>
      <c r="AP24" s="904" t="str">
        <f t="shared" si="11"/>
        <v> </v>
      </c>
    </row>
    <row r="25" spans="1:42" ht="12" customHeight="1" thickBot="1">
      <c r="A25" s="142" t="str">
        <f>'t1'!A25</f>
        <v>LUOGOTENENTE</v>
      </c>
      <c r="B25" s="214" t="str">
        <f>'t1'!B25</f>
        <v>017836</v>
      </c>
      <c r="C25" s="198">
        <f t="shared" si="5"/>
        <v>0</v>
      </c>
      <c r="D25" s="831">
        <f t="shared" si="6"/>
        <v>0</v>
      </c>
      <c r="E25" s="831">
        <f t="shared" si="0"/>
        <v>0</v>
      </c>
      <c r="F25" s="831">
        <f t="shared" si="1"/>
        <v>0</v>
      </c>
      <c r="G25" s="831">
        <f t="shared" si="1"/>
        <v>0</v>
      </c>
      <c r="H25" s="831">
        <f t="shared" si="2"/>
        <v>0</v>
      </c>
      <c r="I25" s="831">
        <f t="shared" si="3"/>
        <v>0</v>
      </c>
      <c r="J25" s="832">
        <f t="shared" si="4"/>
        <v>0</v>
      </c>
      <c r="K25" s="475">
        <f t="shared" si="7"/>
        <v>0</v>
      </c>
      <c r="L25" s="5">
        <f>'t1'!M25</f>
        <v>0</v>
      </c>
      <c r="AA25" s="198"/>
      <c r="AB25" s="196"/>
      <c r="AC25" s="196"/>
      <c r="AD25" s="196"/>
      <c r="AE25" s="196"/>
      <c r="AF25" s="196"/>
      <c r="AG25" s="196"/>
      <c r="AH25" s="197"/>
      <c r="AI25" s="475">
        <f t="shared" si="8"/>
        <v>0</v>
      </c>
      <c r="AJ25" s="5">
        <f>'t1'!AK25</f>
        <v>0</v>
      </c>
      <c r="AL25" s="5" t="s">
        <v>620</v>
      </c>
      <c r="AM25" s="5" t="s">
        <v>619</v>
      </c>
      <c r="AN25" s="902" t="str">
        <f t="shared" si="9"/>
        <v>OK</v>
      </c>
      <c r="AO25" s="903" t="str">
        <f t="shared" si="10"/>
        <v>OK</v>
      </c>
      <c r="AP25" s="904" t="str">
        <f t="shared" si="11"/>
        <v> </v>
      </c>
    </row>
    <row r="26" spans="1:42" ht="12" customHeight="1" thickBot="1">
      <c r="A26" s="142" t="str">
        <f>'t1'!A26</f>
        <v>MARESCIALLO AIUTANTE CON 8 ANNI NEL GRADO</v>
      </c>
      <c r="B26" s="214" t="str">
        <f>'t1'!B26</f>
        <v>017837</v>
      </c>
      <c r="C26" s="198">
        <f t="shared" si="5"/>
        <v>0</v>
      </c>
      <c r="D26" s="831">
        <f t="shared" si="6"/>
        <v>0</v>
      </c>
      <c r="E26" s="831">
        <f t="shared" si="0"/>
        <v>0</v>
      </c>
      <c r="F26" s="831">
        <f t="shared" si="1"/>
        <v>0</v>
      </c>
      <c r="G26" s="831">
        <f t="shared" si="1"/>
        <v>0</v>
      </c>
      <c r="H26" s="831">
        <f t="shared" si="2"/>
        <v>0</v>
      </c>
      <c r="I26" s="831">
        <f t="shared" si="3"/>
        <v>0</v>
      </c>
      <c r="J26" s="832">
        <f t="shared" si="4"/>
        <v>0</v>
      </c>
      <c r="K26" s="475">
        <f t="shared" si="7"/>
        <v>0</v>
      </c>
      <c r="L26" s="5">
        <f>'t1'!M26</f>
        <v>0</v>
      </c>
      <c r="AA26" s="198"/>
      <c r="AB26" s="196"/>
      <c r="AC26" s="196"/>
      <c r="AD26" s="196"/>
      <c r="AE26" s="196"/>
      <c r="AF26" s="196"/>
      <c r="AG26" s="196"/>
      <c r="AH26" s="197"/>
      <c r="AI26" s="475">
        <f t="shared" si="8"/>
        <v>0</v>
      </c>
      <c r="AJ26" s="5">
        <f>'t1'!AK26</f>
        <v>0</v>
      </c>
      <c r="AL26" s="5" t="s">
        <v>620</v>
      </c>
      <c r="AM26" s="5" t="s">
        <v>619</v>
      </c>
      <c r="AN26" s="902" t="str">
        <f t="shared" si="9"/>
        <v>OK</v>
      </c>
      <c r="AO26" s="903" t="str">
        <f t="shared" si="10"/>
        <v>OK</v>
      </c>
      <c r="AP26" s="904" t="str">
        <f t="shared" si="11"/>
        <v> </v>
      </c>
    </row>
    <row r="27" spans="1:42" ht="12" customHeight="1" thickBot="1">
      <c r="A27" s="142" t="str">
        <f>'t1'!A27</f>
        <v>MARESCIALLO AIUTANTE</v>
      </c>
      <c r="B27" s="214" t="str">
        <f>'t1'!B27</f>
        <v>017237</v>
      </c>
      <c r="C27" s="198">
        <f t="shared" si="5"/>
        <v>0</v>
      </c>
      <c r="D27" s="831">
        <f t="shared" si="6"/>
        <v>0</v>
      </c>
      <c r="E27" s="831">
        <f t="shared" si="0"/>
        <v>0</v>
      </c>
      <c r="F27" s="831">
        <f t="shared" si="1"/>
        <v>0</v>
      </c>
      <c r="G27" s="831">
        <f t="shared" si="1"/>
        <v>0</v>
      </c>
      <c r="H27" s="831">
        <f t="shared" si="2"/>
        <v>0</v>
      </c>
      <c r="I27" s="831">
        <f t="shared" si="3"/>
        <v>0</v>
      </c>
      <c r="J27" s="832">
        <f t="shared" si="4"/>
        <v>0</v>
      </c>
      <c r="K27" s="475">
        <f t="shared" si="7"/>
        <v>0</v>
      </c>
      <c r="L27" s="5">
        <f>'t1'!M27</f>
        <v>0</v>
      </c>
      <c r="AA27" s="198"/>
      <c r="AB27" s="196"/>
      <c r="AC27" s="196"/>
      <c r="AD27" s="196"/>
      <c r="AE27" s="196"/>
      <c r="AF27" s="196"/>
      <c r="AG27" s="196"/>
      <c r="AH27" s="197"/>
      <c r="AI27" s="475">
        <f t="shared" si="8"/>
        <v>0</v>
      </c>
      <c r="AJ27" s="5">
        <f>'t1'!AK27</f>
        <v>0</v>
      </c>
      <c r="AL27" s="5" t="s">
        <v>620</v>
      </c>
      <c r="AM27" s="5" t="s">
        <v>619</v>
      </c>
      <c r="AN27" s="902" t="str">
        <f t="shared" si="9"/>
        <v>OK</v>
      </c>
      <c r="AO27" s="903" t="str">
        <f t="shared" si="10"/>
        <v>OK</v>
      </c>
      <c r="AP27" s="904" t="str">
        <f t="shared" si="11"/>
        <v> </v>
      </c>
    </row>
    <row r="28" spans="1:42" ht="12" customHeight="1" thickBot="1">
      <c r="A28" s="142" t="str">
        <f>'t1'!A28</f>
        <v>MARESCIALLO CAPO CON 10 ANNI</v>
      </c>
      <c r="B28" s="214" t="str">
        <f>'t1'!B28</f>
        <v>016MC0</v>
      </c>
      <c r="C28" s="198">
        <f t="shared" si="5"/>
        <v>0</v>
      </c>
      <c r="D28" s="831">
        <f t="shared" si="6"/>
        <v>0</v>
      </c>
      <c r="E28" s="831">
        <f t="shared" si="0"/>
        <v>0</v>
      </c>
      <c r="F28" s="831">
        <f t="shared" si="1"/>
        <v>0</v>
      </c>
      <c r="G28" s="831">
        <f t="shared" si="1"/>
        <v>0</v>
      </c>
      <c r="H28" s="831">
        <f t="shared" si="2"/>
        <v>0</v>
      </c>
      <c r="I28" s="831">
        <f t="shared" si="3"/>
        <v>0</v>
      </c>
      <c r="J28" s="832">
        <f t="shared" si="4"/>
        <v>0</v>
      </c>
      <c r="K28" s="475">
        <f t="shared" si="7"/>
        <v>0</v>
      </c>
      <c r="L28" s="5">
        <f>'t1'!M28</f>
        <v>0</v>
      </c>
      <c r="AA28" s="198"/>
      <c r="AB28" s="196"/>
      <c r="AC28" s="196"/>
      <c r="AD28" s="196"/>
      <c r="AE28" s="196"/>
      <c r="AF28" s="196"/>
      <c r="AG28" s="196"/>
      <c r="AH28" s="197"/>
      <c r="AI28" s="475">
        <f t="shared" si="8"/>
        <v>0</v>
      </c>
      <c r="AJ28" s="5">
        <f>'t1'!AK28</f>
        <v>0</v>
      </c>
      <c r="AL28" s="5" t="s">
        <v>620</v>
      </c>
      <c r="AM28" s="5" t="s">
        <v>619</v>
      </c>
      <c r="AN28" s="902" t="str">
        <f t="shared" si="9"/>
        <v>OK</v>
      </c>
      <c r="AO28" s="903" t="str">
        <f t="shared" si="10"/>
        <v>OK</v>
      </c>
      <c r="AP28" s="904" t="str">
        <f t="shared" si="11"/>
        <v> </v>
      </c>
    </row>
    <row r="29" spans="1:42" ht="12" customHeight="1" thickBot="1">
      <c r="A29" s="142" t="str">
        <f>'t1'!A29</f>
        <v>MARESCIALLO CAPO</v>
      </c>
      <c r="B29" s="214" t="str">
        <f>'t1'!B29</f>
        <v>016224</v>
      </c>
      <c r="C29" s="198">
        <f t="shared" si="5"/>
        <v>0</v>
      </c>
      <c r="D29" s="831">
        <f t="shared" si="6"/>
        <v>0</v>
      </c>
      <c r="E29" s="831">
        <f t="shared" si="0"/>
        <v>0</v>
      </c>
      <c r="F29" s="831">
        <f t="shared" si="1"/>
        <v>0</v>
      </c>
      <c r="G29" s="831">
        <f t="shared" si="1"/>
        <v>0</v>
      </c>
      <c r="H29" s="831">
        <f t="shared" si="2"/>
        <v>0</v>
      </c>
      <c r="I29" s="831">
        <f t="shared" si="3"/>
        <v>0</v>
      </c>
      <c r="J29" s="832">
        <f t="shared" si="4"/>
        <v>0</v>
      </c>
      <c r="K29" s="475">
        <f t="shared" si="7"/>
        <v>0</v>
      </c>
      <c r="L29" s="5">
        <f>'t1'!M29</f>
        <v>0</v>
      </c>
      <c r="AA29" s="198"/>
      <c r="AB29" s="196"/>
      <c r="AC29" s="196"/>
      <c r="AD29" s="196"/>
      <c r="AE29" s="196"/>
      <c r="AF29" s="196"/>
      <c r="AG29" s="196"/>
      <c r="AH29" s="197"/>
      <c r="AI29" s="475">
        <f t="shared" si="8"/>
        <v>0</v>
      </c>
      <c r="AJ29" s="5">
        <f>'t1'!AK29</f>
        <v>0</v>
      </c>
      <c r="AL29" s="5" t="s">
        <v>620</v>
      </c>
      <c r="AM29" s="5" t="s">
        <v>619</v>
      </c>
      <c r="AN29" s="902" t="str">
        <f t="shared" si="9"/>
        <v>OK</v>
      </c>
      <c r="AO29" s="903" t="str">
        <f t="shared" si="10"/>
        <v>OK</v>
      </c>
      <c r="AP29" s="904" t="str">
        <f t="shared" si="11"/>
        <v> </v>
      </c>
    </row>
    <row r="30" spans="1:42" ht="12" customHeight="1" thickBot="1">
      <c r="A30" s="142" t="str">
        <f>'t1'!A30</f>
        <v>MARESCIALLO ORDINARIO</v>
      </c>
      <c r="B30" s="214" t="str">
        <f>'t1'!B30</f>
        <v>015238</v>
      </c>
      <c r="C30" s="198">
        <f t="shared" si="5"/>
        <v>0</v>
      </c>
      <c r="D30" s="831">
        <f t="shared" si="6"/>
        <v>0</v>
      </c>
      <c r="E30" s="831">
        <f t="shared" si="0"/>
        <v>0</v>
      </c>
      <c r="F30" s="831">
        <f t="shared" si="1"/>
        <v>0</v>
      </c>
      <c r="G30" s="831">
        <f t="shared" si="1"/>
        <v>0</v>
      </c>
      <c r="H30" s="831">
        <f t="shared" si="2"/>
        <v>0</v>
      </c>
      <c r="I30" s="831">
        <f t="shared" si="3"/>
        <v>0</v>
      </c>
      <c r="J30" s="832">
        <f t="shared" si="4"/>
        <v>0</v>
      </c>
      <c r="K30" s="475">
        <f t="shared" si="7"/>
        <v>0</v>
      </c>
      <c r="L30" s="5">
        <f>'t1'!M30</f>
        <v>0</v>
      </c>
      <c r="AA30" s="198"/>
      <c r="AB30" s="196"/>
      <c r="AC30" s="196"/>
      <c r="AD30" s="196"/>
      <c r="AE30" s="196"/>
      <c r="AF30" s="196"/>
      <c r="AG30" s="196"/>
      <c r="AH30" s="197"/>
      <c r="AI30" s="475">
        <f t="shared" si="8"/>
        <v>0</v>
      </c>
      <c r="AJ30" s="5">
        <f>'t1'!AK30</f>
        <v>0</v>
      </c>
      <c r="AL30" s="5" t="s">
        <v>620</v>
      </c>
      <c r="AM30" s="5" t="s">
        <v>619</v>
      </c>
      <c r="AN30" s="902" t="str">
        <f t="shared" si="9"/>
        <v>OK</v>
      </c>
      <c r="AO30" s="903" t="str">
        <f t="shared" si="10"/>
        <v>OK</v>
      </c>
      <c r="AP30" s="904" t="str">
        <f t="shared" si="11"/>
        <v> </v>
      </c>
    </row>
    <row r="31" spans="1:42" ht="12" customHeight="1" thickBot="1">
      <c r="A31" s="142" t="str">
        <f>'t1'!A31</f>
        <v>MARESCIALLO</v>
      </c>
      <c r="B31" s="214" t="str">
        <f>'t1'!B31</f>
        <v>014324</v>
      </c>
      <c r="C31" s="198">
        <f t="shared" si="5"/>
        <v>0</v>
      </c>
      <c r="D31" s="831">
        <f t="shared" si="6"/>
        <v>0</v>
      </c>
      <c r="E31" s="831">
        <f t="shared" si="0"/>
        <v>0</v>
      </c>
      <c r="F31" s="831">
        <f t="shared" si="1"/>
        <v>0</v>
      </c>
      <c r="G31" s="831">
        <f t="shared" si="1"/>
        <v>0</v>
      </c>
      <c r="H31" s="831">
        <f t="shared" si="2"/>
        <v>0</v>
      </c>
      <c r="I31" s="831">
        <f t="shared" si="3"/>
        <v>0</v>
      </c>
      <c r="J31" s="832">
        <f t="shared" si="4"/>
        <v>0</v>
      </c>
      <c r="K31" s="475">
        <f t="shared" si="7"/>
        <v>0</v>
      </c>
      <c r="L31" s="5">
        <f>'t1'!M31</f>
        <v>0</v>
      </c>
      <c r="AA31" s="198"/>
      <c r="AB31" s="196"/>
      <c r="AC31" s="196"/>
      <c r="AD31" s="196"/>
      <c r="AE31" s="196"/>
      <c r="AF31" s="196"/>
      <c r="AG31" s="196"/>
      <c r="AH31" s="197"/>
      <c r="AI31" s="475">
        <f t="shared" si="8"/>
        <v>0</v>
      </c>
      <c r="AJ31" s="5">
        <f>'t1'!AK31</f>
        <v>0</v>
      </c>
      <c r="AL31" s="5" t="s">
        <v>620</v>
      </c>
      <c r="AM31" s="5" t="s">
        <v>619</v>
      </c>
      <c r="AN31" s="902" t="str">
        <f t="shared" si="9"/>
        <v>OK</v>
      </c>
      <c r="AO31" s="903" t="str">
        <f t="shared" si="10"/>
        <v>OK</v>
      </c>
      <c r="AP31" s="904" t="str">
        <f t="shared" si="11"/>
        <v> </v>
      </c>
    </row>
    <row r="32" spans="1:42" ht="12" customHeight="1" thickBot="1">
      <c r="A32" s="142" t="str">
        <f>'t1'!A32</f>
        <v>BRIGADIERE CAPO QUALIFICA SPECIALE</v>
      </c>
      <c r="B32" s="214" t="str">
        <f>'t1'!B32</f>
        <v>015965</v>
      </c>
      <c r="C32" s="198">
        <f t="shared" si="5"/>
        <v>0</v>
      </c>
      <c r="D32" s="831">
        <f t="shared" si="6"/>
        <v>0</v>
      </c>
      <c r="E32" s="831">
        <f t="shared" si="0"/>
        <v>0</v>
      </c>
      <c r="F32" s="831">
        <f t="shared" si="1"/>
        <v>0</v>
      </c>
      <c r="G32" s="831">
        <f t="shared" si="1"/>
        <v>0</v>
      </c>
      <c r="H32" s="831">
        <f t="shared" si="2"/>
        <v>0</v>
      </c>
      <c r="I32" s="831">
        <f t="shared" si="3"/>
        <v>0</v>
      </c>
      <c r="J32" s="832">
        <f t="shared" si="4"/>
        <v>0</v>
      </c>
      <c r="K32" s="475">
        <f t="shared" si="7"/>
        <v>0</v>
      </c>
      <c r="L32" s="5">
        <f>'t1'!M32</f>
        <v>0</v>
      </c>
      <c r="AA32" s="198"/>
      <c r="AB32" s="196"/>
      <c r="AC32" s="196"/>
      <c r="AD32" s="196"/>
      <c r="AE32" s="196"/>
      <c r="AF32" s="196"/>
      <c r="AG32" s="196"/>
      <c r="AH32" s="197"/>
      <c r="AI32" s="475">
        <f t="shared" si="8"/>
        <v>0</v>
      </c>
      <c r="AJ32" s="5">
        <f>'t1'!AK32</f>
        <v>0</v>
      </c>
      <c r="AL32" s="5" t="s">
        <v>620</v>
      </c>
      <c r="AM32" s="5" t="s">
        <v>619</v>
      </c>
      <c r="AN32" s="902" t="str">
        <f t="shared" si="9"/>
        <v>OK</v>
      </c>
      <c r="AO32" s="903" t="str">
        <f t="shared" si="10"/>
        <v>OK</v>
      </c>
      <c r="AP32" s="904" t="str">
        <f t="shared" si="11"/>
        <v> </v>
      </c>
    </row>
    <row r="33" spans="1:42" ht="12" customHeight="1" thickBot="1">
      <c r="A33" s="142" t="str">
        <f>'t1'!A33</f>
        <v>BRIGADIERE CAPO CON 4 ANNI NEL GRADO</v>
      </c>
      <c r="B33" s="214" t="str">
        <f>'t1'!B33</f>
        <v>015966</v>
      </c>
      <c r="C33" s="198">
        <f t="shared" si="5"/>
        <v>0</v>
      </c>
      <c r="D33" s="831">
        <f t="shared" si="6"/>
        <v>0</v>
      </c>
      <c r="E33" s="831">
        <f t="shared" si="0"/>
        <v>0</v>
      </c>
      <c r="F33" s="831">
        <f t="shared" si="1"/>
        <v>0</v>
      </c>
      <c r="G33" s="831">
        <f t="shared" si="1"/>
        <v>0</v>
      </c>
      <c r="H33" s="831">
        <f t="shared" si="2"/>
        <v>0</v>
      </c>
      <c r="I33" s="831">
        <f t="shared" si="3"/>
        <v>0</v>
      </c>
      <c r="J33" s="832">
        <f t="shared" si="4"/>
        <v>0</v>
      </c>
      <c r="K33" s="475">
        <f t="shared" si="7"/>
        <v>0</v>
      </c>
      <c r="L33" s="5">
        <f>'t1'!M33</f>
        <v>0</v>
      </c>
      <c r="AA33" s="198"/>
      <c r="AB33" s="196"/>
      <c r="AC33" s="196"/>
      <c r="AD33" s="196"/>
      <c r="AE33" s="196"/>
      <c r="AF33" s="196"/>
      <c r="AG33" s="196"/>
      <c r="AH33" s="197"/>
      <c r="AI33" s="475">
        <f t="shared" si="8"/>
        <v>0</v>
      </c>
      <c r="AJ33" s="5">
        <f>'t1'!AK33</f>
        <v>0</v>
      </c>
      <c r="AL33" s="5" t="s">
        <v>620</v>
      </c>
      <c r="AM33" s="5" t="s">
        <v>619</v>
      </c>
      <c r="AN33" s="902" t="str">
        <f t="shared" si="9"/>
        <v>OK</v>
      </c>
      <c r="AO33" s="903" t="str">
        <f t="shared" si="10"/>
        <v>OK</v>
      </c>
      <c r="AP33" s="904" t="str">
        <f t="shared" si="11"/>
        <v> </v>
      </c>
    </row>
    <row r="34" spans="1:42" ht="12" customHeight="1" thickBot="1">
      <c r="A34" s="142" t="str">
        <f>'t1'!A34</f>
        <v>BRIGADIERE CAPO</v>
      </c>
      <c r="B34" s="214" t="str">
        <f>'t1'!B34</f>
        <v>015212</v>
      </c>
      <c r="C34" s="198">
        <f t="shared" si="5"/>
        <v>0</v>
      </c>
      <c r="D34" s="831">
        <f t="shared" si="6"/>
        <v>0</v>
      </c>
      <c r="E34" s="831">
        <f t="shared" si="0"/>
        <v>0</v>
      </c>
      <c r="F34" s="831">
        <f t="shared" si="1"/>
        <v>0</v>
      </c>
      <c r="G34" s="831">
        <f t="shared" si="1"/>
        <v>0</v>
      </c>
      <c r="H34" s="831">
        <f t="shared" si="2"/>
        <v>0</v>
      </c>
      <c r="I34" s="831">
        <f t="shared" si="3"/>
        <v>0</v>
      </c>
      <c r="J34" s="832">
        <f t="shared" si="4"/>
        <v>0</v>
      </c>
      <c r="K34" s="475">
        <f t="shared" si="7"/>
        <v>0</v>
      </c>
      <c r="L34" s="5">
        <f>'t1'!M34</f>
        <v>0</v>
      </c>
      <c r="AA34" s="198"/>
      <c r="AB34" s="196"/>
      <c r="AC34" s="196"/>
      <c r="AD34" s="196"/>
      <c r="AE34" s="196"/>
      <c r="AF34" s="196"/>
      <c r="AG34" s="196"/>
      <c r="AH34" s="197"/>
      <c r="AI34" s="475">
        <f t="shared" si="8"/>
        <v>0</v>
      </c>
      <c r="AJ34" s="5">
        <f>'t1'!AK34</f>
        <v>0</v>
      </c>
      <c r="AL34" s="5" t="s">
        <v>620</v>
      </c>
      <c r="AM34" s="5" t="s">
        <v>619</v>
      </c>
      <c r="AN34" s="902" t="str">
        <f t="shared" si="9"/>
        <v>OK</v>
      </c>
      <c r="AO34" s="903" t="str">
        <f t="shared" si="10"/>
        <v>OK</v>
      </c>
      <c r="AP34" s="904" t="str">
        <f t="shared" si="11"/>
        <v> </v>
      </c>
    </row>
    <row r="35" spans="1:42" ht="12" customHeight="1" thickBot="1">
      <c r="A35" s="142" t="str">
        <f>'t1'!A35</f>
        <v>BRIGADIERE</v>
      </c>
      <c r="B35" s="214" t="str">
        <f>'t1'!B35</f>
        <v>014211</v>
      </c>
      <c r="C35" s="198">
        <f t="shared" si="5"/>
        <v>0</v>
      </c>
      <c r="D35" s="831">
        <f t="shared" si="6"/>
        <v>0</v>
      </c>
      <c r="E35" s="831">
        <f t="shared" si="0"/>
        <v>0</v>
      </c>
      <c r="F35" s="831">
        <f t="shared" si="1"/>
        <v>0</v>
      </c>
      <c r="G35" s="831">
        <f t="shared" si="1"/>
        <v>0</v>
      </c>
      <c r="H35" s="831">
        <f t="shared" si="2"/>
        <v>0</v>
      </c>
      <c r="I35" s="831">
        <f t="shared" si="3"/>
        <v>0</v>
      </c>
      <c r="J35" s="832">
        <f t="shared" si="4"/>
        <v>0</v>
      </c>
      <c r="K35" s="475">
        <f t="shared" si="7"/>
        <v>0</v>
      </c>
      <c r="L35" s="5">
        <f>'t1'!M35</f>
        <v>0</v>
      </c>
      <c r="AA35" s="198"/>
      <c r="AB35" s="196"/>
      <c r="AC35" s="196"/>
      <c r="AD35" s="196"/>
      <c r="AE35" s="196"/>
      <c r="AF35" s="196"/>
      <c r="AG35" s="196"/>
      <c r="AH35" s="197"/>
      <c r="AI35" s="475">
        <f t="shared" si="8"/>
        <v>0</v>
      </c>
      <c r="AJ35" s="5">
        <f>'t1'!AK35</f>
        <v>0</v>
      </c>
      <c r="AL35" s="5" t="s">
        <v>620</v>
      </c>
      <c r="AM35" s="5" t="s">
        <v>619</v>
      </c>
      <c r="AN35" s="902" t="str">
        <f t="shared" si="9"/>
        <v>OK</v>
      </c>
      <c r="AO35" s="903" t="str">
        <f t="shared" si="10"/>
        <v>OK</v>
      </c>
      <c r="AP35" s="904" t="str">
        <f t="shared" si="11"/>
        <v> </v>
      </c>
    </row>
    <row r="36" spans="1:42" ht="12" customHeight="1" thickBot="1">
      <c r="A36" s="142" t="str">
        <f>'t1'!A36</f>
        <v>VICE BRIGADIERE</v>
      </c>
      <c r="B36" s="214" t="str">
        <f>'t1'!B36</f>
        <v>014230</v>
      </c>
      <c r="C36" s="198">
        <f t="shared" si="5"/>
        <v>0</v>
      </c>
      <c r="D36" s="831">
        <f t="shared" si="6"/>
        <v>0</v>
      </c>
      <c r="E36" s="831">
        <f t="shared" si="0"/>
        <v>0</v>
      </c>
      <c r="F36" s="831">
        <f t="shared" si="1"/>
        <v>0</v>
      </c>
      <c r="G36" s="831">
        <f t="shared" si="1"/>
        <v>0</v>
      </c>
      <c r="H36" s="831">
        <f t="shared" si="2"/>
        <v>0</v>
      </c>
      <c r="I36" s="831">
        <f t="shared" si="3"/>
        <v>0</v>
      </c>
      <c r="J36" s="832">
        <f t="shared" si="4"/>
        <v>0</v>
      </c>
      <c r="K36" s="475">
        <f t="shared" si="7"/>
        <v>0</v>
      </c>
      <c r="L36" s="5">
        <f>'t1'!M36</f>
        <v>0</v>
      </c>
      <c r="AA36" s="198"/>
      <c r="AB36" s="196"/>
      <c r="AC36" s="196"/>
      <c r="AD36" s="196"/>
      <c r="AE36" s="196"/>
      <c r="AF36" s="196"/>
      <c r="AG36" s="196"/>
      <c r="AH36" s="197"/>
      <c r="AI36" s="475">
        <f t="shared" si="8"/>
        <v>0</v>
      </c>
      <c r="AJ36" s="5">
        <f>'t1'!AK36</f>
        <v>0</v>
      </c>
      <c r="AL36" s="5" t="s">
        <v>620</v>
      </c>
      <c r="AM36" s="5" t="s">
        <v>619</v>
      </c>
      <c r="AN36" s="902" t="str">
        <f t="shared" si="9"/>
        <v>OK</v>
      </c>
      <c r="AO36" s="903" t="str">
        <f t="shared" si="10"/>
        <v>OK</v>
      </c>
      <c r="AP36" s="904" t="str">
        <f t="shared" si="11"/>
        <v> </v>
      </c>
    </row>
    <row r="37" spans="1:42" ht="12" customHeight="1" thickBot="1">
      <c r="A37" s="142" t="str">
        <f>'t1'!A37</f>
        <v>APPUNTATO SCELTO QUALIFICA SPECIALE</v>
      </c>
      <c r="B37" s="214" t="str">
        <f>'t1'!B37</f>
        <v>013967</v>
      </c>
      <c r="C37" s="198">
        <f t="shared" si="5"/>
        <v>0</v>
      </c>
      <c r="D37" s="831">
        <f t="shared" si="6"/>
        <v>0</v>
      </c>
      <c r="E37" s="831">
        <f t="shared" si="0"/>
        <v>0</v>
      </c>
      <c r="F37" s="831">
        <f t="shared" si="1"/>
        <v>0</v>
      </c>
      <c r="G37" s="831">
        <f t="shared" si="1"/>
        <v>0</v>
      </c>
      <c r="H37" s="831">
        <f t="shared" si="2"/>
        <v>0</v>
      </c>
      <c r="I37" s="831">
        <f t="shared" si="3"/>
        <v>0</v>
      </c>
      <c r="J37" s="832">
        <f t="shared" si="4"/>
        <v>0</v>
      </c>
      <c r="K37" s="475">
        <f t="shared" si="7"/>
        <v>0</v>
      </c>
      <c r="L37" s="5">
        <f>'t1'!M37</f>
        <v>0</v>
      </c>
      <c r="AA37" s="198"/>
      <c r="AB37" s="196"/>
      <c r="AC37" s="196"/>
      <c r="AD37" s="196"/>
      <c r="AE37" s="196"/>
      <c r="AF37" s="196"/>
      <c r="AG37" s="196"/>
      <c r="AH37" s="197"/>
      <c r="AI37" s="475">
        <f t="shared" si="8"/>
        <v>0</v>
      </c>
      <c r="AJ37" s="5">
        <f>'t1'!AK37</f>
        <v>0</v>
      </c>
      <c r="AL37" s="5" t="s">
        <v>620</v>
      </c>
      <c r="AM37" s="5" t="s">
        <v>619</v>
      </c>
      <c r="AN37" s="902" t="str">
        <f t="shared" si="9"/>
        <v>OK</v>
      </c>
      <c r="AO37" s="903" t="str">
        <f t="shared" si="10"/>
        <v>OK</v>
      </c>
      <c r="AP37" s="904" t="str">
        <f t="shared" si="11"/>
        <v> </v>
      </c>
    </row>
    <row r="38" spans="1:42" ht="12" customHeight="1" thickBot="1">
      <c r="A38" s="142" t="str">
        <f>'t1'!A38</f>
        <v>APPUNTATO SCELTO CON 5 ANNI NEL GRADO</v>
      </c>
      <c r="B38" s="214" t="str">
        <f>'t1'!B38</f>
        <v>013968</v>
      </c>
      <c r="C38" s="198">
        <f t="shared" si="5"/>
        <v>0</v>
      </c>
      <c r="D38" s="831">
        <f t="shared" si="6"/>
        <v>0</v>
      </c>
      <c r="E38" s="831">
        <f t="shared" si="0"/>
        <v>0</v>
      </c>
      <c r="F38" s="831">
        <f t="shared" si="1"/>
        <v>0</v>
      </c>
      <c r="G38" s="831">
        <f t="shared" si="1"/>
        <v>0</v>
      </c>
      <c r="H38" s="831">
        <f t="shared" si="2"/>
        <v>0</v>
      </c>
      <c r="I38" s="831">
        <f t="shared" si="3"/>
        <v>0</v>
      </c>
      <c r="J38" s="832">
        <f t="shared" si="4"/>
        <v>0</v>
      </c>
      <c r="K38" s="475">
        <f t="shared" si="7"/>
        <v>0</v>
      </c>
      <c r="L38" s="5">
        <f>'t1'!M38</f>
        <v>0</v>
      </c>
      <c r="AA38" s="198"/>
      <c r="AB38" s="196"/>
      <c r="AC38" s="196"/>
      <c r="AD38" s="196"/>
      <c r="AE38" s="196"/>
      <c r="AF38" s="196"/>
      <c r="AG38" s="196"/>
      <c r="AH38" s="197"/>
      <c r="AI38" s="475">
        <f t="shared" si="8"/>
        <v>0</v>
      </c>
      <c r="AJ38" s="5">
        <f>'t1'!AK38</f>
        <v>0</v>
      </c>
      <c r="AL38" s="5" t="s">
        <v>620</v>
      </c>
      <c r="AM38" s="5" t="s">
        <v>619</v>
      </c>
      <c r="AN38" s="902" t="str">
        <f t="shared" si="9"/>
        <v>OK</v>
      </c>
      <c r="AO38" s="903" t="str">
        <f t="shared" si="10"/>
        <v>OK</v>
      </c>
      <c r="AP38" s="904" t="str">
        <f t="shared" si="11"/>
        <v> </v>
      </c>
    </row>
    <row r="39" spans="1:42" ht="12" customHeight="1" thickBot="1">
      <c r="A39" s="142" t="str">
        <f>'t1'!A39</f>
        <v>APPUNTATO SCELTO</v>
      </c>
      <c r="B39" s="214" t="str">
        <f>'t1'!B39</f>
        <v>013231</v>
      </c>
      <c r="C39" s="198">
        <f t="shared" si="5"/>
        <v>0</v>
      </c>
      <c r="D39" s="831">
        <f t="shared" si="6"/>
        <v>0</v>
      </c>
      <c r="E39" s="831">
        <f t="shared" si="0"/>
        <v>0</v>
      </c>
      <c r="F39" s="831">
        <f t="shared" si="1"/>
        <v>0</v>
      </c>
      <c r="G39" s="831">
        <f t="shared" si="1"/>
        <v>0</v>
      </c>
      <c r="H39" s="831">
        <f t="shared" si="2"/>
        <v>0</v>
      </c>
      <c r="I39" s="831">
        <f t="shared" si="3"/>
        <v>0</v>
      </c>
      <c r="J39" s="832">
        <f t="shared" si="4"/>
        <v>0</v>
      </c>
      <c r="K39" s="475">
        <f t="shared" si="7"/>
        <v>0</v>
      </c>
      <c r="L39" s="5">
        <f>'t1'!M39</f>
        <v>0</v>
      </c>
      <c r="AA39" s="198"/>
      <c r="AB39" s="196"/>
      <c r="AC39" s="196"/>
      <c r="AD39" s="196"/>
      <c r="AE39" s="196"/>
      <c r="AF39" s="196"/>
      <c r="AG39" s="196"/>
      <c r="AH39" s="197"/>
      <c r="AI39" s="475">
        <f t="shared" si="8"/>
        <v>0</v>
      </c>
      <c r="AJ39" s="5">
        <f>'t1'!AK39</f>
        <v>0</v>
      </c>
      <c r="AL39" s="5" t="s">
        <v>620</v>
      </c>
      <c r="AM39" s="5" t="s">
        <v>619</v>
      </c>
      <c r="AN39" s="902" t="str">
        <f t="shared" si="9"/>
        <v>OK</v>
      </c>
      <c r="AO39" s="903" t="str">
        <f t="shared" si="10"/>
        <v>OK</v>
      </c>
      <c r="AP39" s="904" t="str">
        <f t="shared" si="11"/>
        <v> </v>
      </c>
    </row>
    <row r="40" spans="1:42" ht="12" customHeight="1" thickBot="1">
      <c r="A40" s="142" t="str">
        <f>'t1'!A40</f>
        <v>APPUNTATO</v>
      </c>
      <c r="B40" s="214" t="str">
        <f>'t1'!B40</f>
        <v>013210</v>
      </c>
      <c r="C40" s="198">
        <f t="shared" si="5"/>
        <v>0</v>
      </c>
      <c r="D40" s="831">
        <f t="shared" si="6"/>
        <v>0</v>
      </c>
      <c r="E40" s="831">
        <f t="shared" si="0"/>
        <v>0</v>
      </c>
      <c r="F40" s="831">
        <f t="shared" si="1"/>
        <v>0</v>
      </c>
      <c r="G40" s="831">
        <f t="shared" si="1"/>
        <v>0</v>
      </c>
      <c r="H40" s="831">
        <f t="shared" si="2"/>
        <v>0</v>
      </c>
      <c r="I40" s="831">
        <f t="shared" si="3"/>
        <v>0</v>
      </c>
      <c r="J40" s="832">
        <f t="shared" si="4"/>
        <v>0</v>
      </c>
      <c r="K40" s="475">
        <f t="shared" si="7"/>
        <v>0</v>
      </c>
      <c r="L40" s="5">
        <f>'t1'!M40</f>
        <v>0</v>
      </c>
      <c r="AA40" s="198"/>
      <c r="AB40" s="196"/>
      <c r="AC40" s="196"/>
      <c r="AD40" s="196"/>
      <c r="AE40" s="196"/>
      <c r="AF40" s="196"/>
      <c r="AG40" s="196"/>
      <c r="AH40" s="197"/>
      <c r="AI40" s="475">
        <f t="shared" si="8"/>
        <v>0</v>
      </c>
      <c r="AJ40" s="5">
        <f>'t1'!AK40</f>
        <v>0</v>
      </c>
      <c r="AL40" s="5" t="s">
        <v>620</v>
      </c>
      <c r="AM40" s="5" t="s">
        <v>619</v>
      </c>
      <c r="AN40" s="902" t="str">
        <f t="shared" si="9"/>
        <v>OK</v>
      </c>
      <c r="AO40" s="903" t="str">
        <f t="shared" si="10"/>
        <v>OK</v>
      </c>
      <c r="AP40" s="904" t="str">
        <f t="shared" si="11"/>
        <v> </v>
      </c>
    </row>
    <row r="41" spans="1:42" ht="12" customHeight="1" thickBot="1">
      <c r="A41" s="142" t="str">
        <f>'t1'!A41</f>
        <v>FINANZIERE SCELTO</v>
      </c>
      <c r="B41" s="214" t="str">
        <f>'t1'!B41</f>
        <v>013236</v>
      </c>
      <c r="C41" s="198">
        <f t="shared" si="5"/>
        <v>0</v>
      </c>
      <c r="D41" s="831">
        <f t="shared" si="6"/>
        <v>0</v>
      </c>
      <c r="E41" s="831">
        <f t="shared" si="0"/>
        <v>0</v>
      </c>
      <c r="F41" s="831">
        <f t="shared" si="1"/>
        <v>0</v>
      </c>
      <c r="G41" s="831">
        <f t="shared" si="1"/>
        <v>0</v>
      </c>
      <c r="H41" s="831">
        <f t="shared" si="2"/>
        <v>0</v>
      </c>
      <c r="I41" s="831">
        <f t="shared" si="3"/>
        <v>0</v>
      </c>
      <c r="J41" s="832">
        <f t="shared" si="4"/>
        <v>0</v>
      </c>
      <c r="K41" s="475">
        <f t="shared" si="7"/>
        <v>0</v>
      </c>
      <c r="L41" s="5">
        <f>'t1'!M41</f>
        <v>0</v>
      </c>
      <c r="AA41" s="198"/>
      <c r="AB41" s="196"/>
      <c r="AC41" s="196"/>
      <c r="AD41" s="196"/>
      <c r="AE41" s="196"/>
      <c r="AF41" s="196"/>
      <c r="AG41" s="196"/>
      <c r="AH41" s="197"/>
      <c r="AI41" s="475">
        <f t="shared" si="8"/>
        <v>0</v>
      </c>
      <c r="AJ41" s="5">
        <f>'t1'!AK41</f>
        <v>0</v>
      </c>
      <c r="AL41" s="5" t="s">
        <v>620</v>
      </c>
      <c r="AM41" s="5" t="s">
        <v>619</v>
      </c>
      <c r="AN41" s="902" t="str">
        <f t="shared" si="9"/>
        <v>OK</v>
      </c>
      <c r="AO41" s="903" t="str">
        <f t="shared" si="10"/>
        <v>OK</v>
      </c>
      <c r="AP41" s="904" t="str">
        <f t="shared" si="11"/>
        <v> </v>
      </c>
    </row>
    <row r="42" spans="1:42" ht="12" customHeight="1" thickBot="1">
      <c r="A42" s="142" t="str">
        <f>'t1'!A42</f>
        <v>FINANZIERE</v>
      </c>
      <c r="B42" s="214" t="str">
        <f>'t1'!B42</f>
        <v>013234</v>
      </c>
      <c r="C42" s="198">
        <f t="shared" si="5"/>
        <v>0</v>
      </c>
      <c r="D42" s="831">
        <f t="shared" si="6"/>
        <v>0</v>
      </c>
      <c r="E42" s="831">
        <f t="shared" si="0"/>
        <v>0</v>
      </c>
      <c r="F42" s="831">
        <f t="shared" si="1"/>
        <v>0</v>
      </c>
      <c r="G42" s="831">
        <f t="shared" si="1"/>
        <v>0</v>
      </c>
      <c r="H42" s="831">
        <f t="shared" si="2"/>
        <v>0</v>
      </c>
      <c r="I42" s="831">
        <f t="shared" si="3"/>
        <v>0</v>
      </c>
      <c r="J42" s="832">
        <f t="shared" si="4"/>
        <v>0</v>
      </c>
      <c r="K42" s="475">
        <f t="shared" si="7"/>
        <v>0</v>
      </c>
      <c r="L42" s="5">
        <f>'t1'!M42</f>
        <v>0</v>
      </c>
      <c r="AA42" s="198"/>
      <c r="AB42" s="196"/>
      <c r="AC42" s="196"/>
      <c r="AD42" s="196"/>
      <c r="AE42" s="196"/>
      <c r="AF42" s="196"/>
      <c r="AG42" s="196"/>
      <c r="AH42" s="197"/>
      <c r="AI42" s="475">
        <f t="shared" si="8"/>
        <v>0</v>
      </c>
      <c r="AJ42" s="5">
        <f>'t1'!AK42</f>
        <v>0</v>
      </c>
      <c r="AL42" s="5" t="s">
        <v>620</v>
      </c>
      <c r="AM42" s="5" t="s">
        <v>619</v>
      </c>
      <c r="AN42" s="902" t="str">
        <f t="shared" si="9"/>
        <v>OK</v>
      </c>
      <c r="AO42" s="903" t="str">
        <f t="shared" si="10"/>
        <v>OK</v>
      </c>
      <c r="AP42" s="904" t="str">
        <f t="shared" si="11"/>
        <v> </v>
      </c>
    </row>
    <row r="43" spans="1:42" ht="12" customHeight="1" thickBot="1">
      <c r="A43" s="142" t="str">
        <f>'t1'!A43</f>
        <v>ALLIEVI</v>
      </c>
      <c r="B43" s="214" t="str">
        <f>'t1'!B43</f>
        <v>000180</v>
      </c>
      <c r="C43" s="198">
        <f t="shared" si="5"/>
        <v>0</v>
      </c>
      <c r="D43" s="831">
        <f t="shared" si="6"/>
        <v>0</v>
      </c>
      <c r="E43" s="831">
        <f t="shared" si="0"/>
        <v>0</v>
      </c>
      <c r="F43" s="831">
        <f t="shared" si="1"/>
        <v>0</v>
      </c>
      <c r="G43" s="831">
        <f t="shared" si="1"/>
        <v>0</v>
      </c>
      <c r="H43" s="831">
        <f t="shared" si="2"/>
        <v>0</v>
      </c>
      <c r="I43" s="831">
        <f t="shared" si="3"/>
        <v>0</v>
      </c>
      <c r="J43" s="832">
        <f t="shared" si="4"/>
        <v>0</v>
      </c>
      <c r="K43" s="475">
        <f t="shared" si="7"/>
        <v>0</v>
      </c>
      <c r="L43" s="5">
        <f>'t1'!M43</f>
        <v>0</v>
      </c>
      <c r="AA43" s="198"/>
      <c r="AB43" s="196"/>
      <c r="AC43" s="196"/>
      <c r="AD43" s="196"/>
      <c r="AE43" s="196"/>
      <c r="AF43" s="196"/>
      <c r="AG43" s="196"/>
      <c r="AH43" s="197"/>
      <c r="AI43" s="475">
        <f t="shared" si="8"/>
        <v>0</v>
      </c>
      <c r="AJ43" s="5">
        <f>'t1'!AK43</f>
        <v>0</v>
      </c>
      <c r="AL43" s="5" t="s">
        <v>619</v>
      </c>
      <c r="AM43" s="5" t="s">
        <v>619</v>
      </c>
      <c r="AN43" s="902" t="str">
        <f t="shared" si="9"/>
        <v>OK</v>
      </c>
      <c r="AO43" s="903" t="str">
        <f t="shared" si="10"/>
        <v>OK</v>
      </c>
      <c r="AP43" s="904" t="str">
        <f t="shared" si="11"/>
        <v> </v>
      </c>
    </row>
    <row r="44" spans="1:35" ht="12" customHeight="1" thickBot="1" thickTop="1">
      <c r="A44" s="116" t="s">
        <v>58</v>
      </c>
      <c r="B44" s="117"/>
      <c r="C44" s="503">
        <f aca="true" t="shared" si="12" ref="C44:J44">SUM(C6:C43)</f>
        <v>0</v>
      </c>
      <c r="D44" s="473">
        <f t="shared" si="12"/>
        <v>0</v>
      </c>
      <c r="E44" s="473">
        <f t="shared" si="12"/>
        <v>0</v>
      </c>
      <c r="F44" s="473">
        <f t="shared" si="12"/>
        <v>0</v>
      </c>
      <c r="G44" s="473">
        <f t="shared" si="12"/>
        <v>0</v>
      </c>
      <c r="H44" s="473">
        <f t="shared" si="12"/>
        <v>0</v>
      </c>
      <c r="I44" s="473">
        <f t="shared" si="12"/>
        <v>0</v>
      </c>
      <c r="J44" s="473">
        <f t="shared" si="12"/>
        <v>0</v>
      </c>
      <c r="K44" s="474">
        <f>(D44+E44+F44+G44+H44+I44)-J44</f>
        <v>0</v>
      </c>
      <c r="AA44" s="503">
        <f aca="true" t="shared" si="13" ref="AA44:AH44">SUM(AA6:AA43)</f>
        <v>0</v>
      </c>
      <c r="AB44" s="473">
        <f t="shared" si="13"/>
        <v>0</v>
      </c>
      <c r="AC44" s="473">
        <f t="shared" si="13"/>
        <v>0</v>
      </c>
      <c r="AD44" s="473">
        <f t="shared" si="13"/>
        <v>0</v>
      </c>
      <c r="AE44" s="473">
        <f t="shared" si="13"/>
        <v>0</v>
      </c>
      <c r="AF44" s="473">
        <f t="shared" si="13"/>
        <v>0</v>
      </c>
      <c r="AG44" s="473">
        <f t="shared" si="13"/>
        <v>0</v>
      </c>
      <c r="AH44" s="473">
        <f t="shared" si="13"/>
        <v>0</v>
      </c>
      <c r="AI44" s="474">
        <f>(AB44+AC44+AD44+AE44+AF44+AG44)-AH44</f>
        <v>0</v>
      </c>
    </row>
    <row r="45" spans="1:35" s="41" customFormat="1" ht="9.75">
      <c r="A45" s="21"/>
      <c r="B45" s="7"/>
      <c r="C45" s="5"/>
      <c r="D45" s="5"/>
      <c r="E45" s="5"/>
      <c r="F45" s="5"/>
      <c r="G45" s="5"/>
      <c r="H45" s="5"/>
      <c r="I45" s="5"/>
      <c r="J45" s="5"/>
      <c r="K45" s="5"/>
      <c r="AA45" s="5"/>
      <c r="AB45" s="5"/>
      <c r="AC45" s="5"/>
      <c r="AD45" s="5"/>
      <c r="AE45" s="5"/>
      <c r="AF45" s="5"/>
      <c r="AG45" s="5"/>
      <c r="AH45" s="5"/>
      <c r="AI45" s="5"/>
    </row>
    <row r="46" ht="9.75">
      <c r="A46" s="5" t="s">
        <v>161</v>
      </c>
    </row>
    <row r="47" ht="9.75">
      <c r="A47" s="5" t="s">
        <v>162</v>
      </c>
    </row>
  </sheetData>
  <sheetProtection password="EA98" sheet="1" formatColumns="0" selectLockedCells="1"/>
  <mergeCells count="4">
    <mergeCell ref="I2:K2"/>
    <mergeCell ref="AG2:AI2"/>
    <mergeCell ref="A1:AI1"/>
    <mergeCell ref="AP4:AP5"/>
  </mergeCells>
  <conditionalFormatting sqref="AA6:AI43 A6:K43">
    <cfRule type="expression" priority="2" dxfId="5" stopIfTrue="1">
      <formula>$L6&gt;0</formula>
    </cfRule>
  </conditionalFormatting>
  <dataValidations count="2">
    <dataValidation type="decimal" allowBlank="1" showInputMessage="1" showErrorMessage="1" sqref="C6:C43 AA6:AA43">
      <formula1>0</formula1>
      <formula2>99999999</formula2>
    </dataValidation>
    <dataValidation type="whole" allowBlank="1" showInputMessage="1" showErrorMessage="1" errorTitle="ERRORE NEL DATO IMMESSO" error="INSERIRE SOLO NUMERI INTERI" sqref="AB6:AH43">
      <formula1>1</formula1>
      <formula2>999999999999</formula2>
    </dataValidation>
  </dataValidations>
  <printOptions horizontalCentered="1" verticalCentered="1"/>
  <pageMargins left="0" right="0" top="0.1968503937007874" bottom="0.15748031496062992" header="0.1968503937007874" footer="0.15748031496062992"/>
  <pageSetup horizontalDpi="300" verticalDpi="300" orientation="landscape" paperSize="9" scale="80" r:id="rId2"/>
  <drawing r:id="rId1"/>
</worksheet>
</file>

<file path=xl/worksheets/sheet13.xml><?xml version="1.0" encoding="utf-8"?>
<worksheet xmlns="http://schemas.openxmlformats.org/spreadsheetml/2006/main" xmlns:r="http://schemas.openxmlformats.org/officeDocument/2006/relationships">
  <sheetPr codeName="Foglio20"/>
  <dimension ref="A1:BF49"/>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E6" sqref="AE6"/>
    </sheetView>
  </sheetViews>
  <sheetFormatPr defaultColWidth="9.33203125" defaultRowHeight="10.5"/>
  <cols>
    <col min="1" max="1" width="47.83203125" style="5" customWidth="1"/>
    <col min="2" max="2" width="8.66015625" style="7" customWidth="1"/>
    <col min="3" max="17" width="11.5" style="5" hidden="1" customWidth="1"/>
    <col min="18" max="18" width="10.33203125" style="5" hidden="1" customWidth="1"/>
    <col min="19" max="22" width="11.5" style="5" hidden="1" customWidth="1"/>
    <col min="23" max="23" width="12.5" style="5" hidden="1" customWidth="1"/>
    <col min="24" max="27" width="11.5" style="5" hidden="1" customWidth="1"/>
    <col min="28" max="30" width="9.33203125" style="5" hidden="1" customWidth="1"/>
    <col min="31" max="45" width="11.5" style="5" customWidth="1"/>
    <col min="46" max="46" width="10.33203125" style="5" bestFit="1" customWidth="1"/>
    <col min="47" max="50" width="11.5" style="5" customWidth="1"/>
    <col min="51" max="51" width="12.5" style="5" customWidth="1"/>
    <col min="52" max="55" width="11.5" style="5" customWidth="1"/>
    <col min="56" max="56" width="0" style="5" hidden="1" customWidth="1"/>
    <col min="57" max="16384" width="9.33203125" style="5" customWidth="1"/>
  </cols>
  <sheetData>
    <row r="1" spans="1:55" ht="36" customHeight="1">
      <c r="A1" s="972" t="str">
        <f>'t1'!A1</f>
        <v>GUARDIA di FINANZA - anno 2021</v>
      </c>
      <c r="B1" s="972"/>
      <c r="C1" s="972"/>
      <c r="D1" s="972"/>
      <c r="E1" s="972"/>
      <c r="F1" s="972"/>
      <c r="G1" s="972"/>
      <c r="H1" s="972"/>
      <c r="I1" s="972"/>
      <c r="J1" s="972"/>
      <c r="K1" s="972"/>
      <c r="L1" s="972"/>
      <c r="M1" s="972"/>
      <c r="N1" s="972"/>
      <c r="O1" s="972"/>
      <c r="P1" s="972"/>
      <c r="Q1" s="972"/>
      <c r="R1" s="972"/>
      <c r="S1" s="972"/>
      <c r="T1" s="972"/>
      <c r="U1" s="972"/>
      <c r="V1" s="972"/>
      <c r="W1" s="972"/>
      <c r="X1" s="972"/>
      <c r="Y1" s="972"/>
      <c r="Z1" s="972"/>
      <c r="AA1" s="972"/>
      <c r="AB1" s="972"/>
      <c r="AC1" s="972"/>
      <c r="AD1" s="972"/>
      <c r="AE1" s="972"/>
      <c r="AF1" s="972"/>
      <c r="AG1" s="972"/>
      <c r="AH1" s="972"/>
      <c r="AI1" s="972"/>
      <c r="AJ1" s="972"/>
      <c r="AK1" s="972"/>
      <c r="AL1" s="972"/>
      <c r="AM1" s="972"/>
      <c r="AN1" s="972"/>
      <c r="AO1" s="972"/>
      <c r="AP1" s="972"/>
      <c r="AQ1" s="972"/>
      <c r="AR1" s="972"/>
      <c r="AS1" s="972"/>
      <c r="AT1" s="972"/>
      <c r="AU1" s="972"/>
      <c r="AV1" s="972"/>
      <c r="AW1" s="972"/>
      <c r="AX1" s="972"/>
      <c r="AY1" s="972"/>
      <c r="AZ1" s="972"/>
      <c r="BA1" s="972"/>
      <c r="BB1" s="972"/>
      <c r="BC1" s="972"/>
    </row>
    <row r="2" spans="1:55" ht="27" customHeight="1" thickBot="1">
      <c r="A2" s="6"/>
      <c r="J2" s="104"/>
      <c r="K2" s="104"/>
      <c r="L2" s="104"/>
      <c r="M2" s="104"/>
      <c r="N2" s="104"/>
      <c r="O2" s="104"/>
      <c r="P2" s="104"/>
      <c r="Q2" s="104"/>
      <c r="R2" s="104"/>
      <c r="S2" s="104"/>
      <c r="T2" s="104"/>
      <c r="U2" s="104"/>
      <c r="V2" s="104"/>
      <c r="W2" s="104"/>
      <c r="X2" s="104"/>
      <c r="Y2" s="104"/>
      <c r="Z2" s="104"/>
      <c r="AA2" s="481"/>
      <c r="AL2" s="104"/>
      <c r="AM2" s="104"/>
      <c r="AN2" s="104"/>
      <c r="AO2" s="104"/>
      <c r="AP2" s="104"/>
      <c r="AQ2" s="104"/>
      <c r="AR2" s="104"/>
      <c r="AS2" s="104"/>
      <c r="AT2" s="104"/>
      <c r="AU2" s="104"/>
      <c r="AV2" s="104"/>
      <c r="AW2" s="104"/>
      <c r="AX2" s="104"/>
      <c r="AY2" s="104"/>
      <c r="AZ2" s="104"/>
      <c r="BA2" s="104"/>
      <c r="BB2" s="104"/>
      <c r="BC2" s="481"/>
    </row>
    <row r="3" spans="1:55" ht="13.5" thickBot="1">
      <c r="A3" s="10"/>
      <c r="B3" s="11"/>
      <c r="C3" s="311" t="s">
        <v>230</v>
      </c>
      <c r="D3" s="311"/>
      <c r="E3" s="311"/>
      <c r="F3" s="14"/>
      <c r="G3" s="14"/>
      <c r="H3" s="98"/>
      <c r="I3" s="98"/>
      <c r="J3" s="98"/>
      <c r="K3" s="98"/>
      <c r="L3" s="98"/>
      <c r="M3" s="98"/>
      <c r="N3" s="98"/>
      <c r="O3" s="98"/>
      <c r="P3" s="98"/>
      <c r="Q3" s="98"/>
      <c r="R3" s="98"/>
      <c r="S3" s="98"/>
      <c r="T3" s="98"/>
      <c r="U3" s="98"/>
      <c r="V3" s="98"/>
      <c r="W3" s="98"/>
      <c r="X3" s="98"/>
      <c r="Y3" s="98"/>
      <c r="Z3" s="98"/>
      <c r="AA3" s="102"/>
      <c r="AE3" s="311" t="s">
        <v>230</v>
      </c>
      <c r="AF3" s="311"/>
      <c r="AG3" s="311"/>
      <c r="AH3" s="14"/>
      <c r="AI3" s="14"/>
      <c r="AJ3" s="98"/>
      <c r="AK3" s="98"/>
      <c r="AL3" s="98"/>
      <c r="AM3" s="98"/>
      <c r="AN3" s="98"/>
      <c r="AO3" s="98"/>
      <c r="AP3" s="98"/>
      <c r="AQ3" s="98"/>
      <c r="AR3" s="98"/>
      <c r="AS3" s="98"/>
      <c r="AT3" s="98"/>
      <c r="AU3" s="98"/>
      <c r="AV3" s="98"/>
      <c r="AW3" s="98"/>
      <c r="AX3" s="98"/>
      <c r="AY3" s="98"/>
      <c r="AZ3" s="98"/>
      <c r="BA3" s="98"/>
      <c r="BB3" s="98"/>
      <c r="BC3" s="102"/>
    </row>
    <row r="4" spans="1:55" ht="48" customHeight="1" thickTop="1">
      <c r="A4" s="770" t="s">
        <v>122</v>
      </c>
      <c r="B4" s="771" t="s">
        <v>55</v>
      </c>
      <c r="C4" s="850" t="s">
        <v>412</v>
      </c>
      <c r="D4" s="482" t="s">
        <v>559</v>
      </c>
      <c r="E4" s="482" t="s">
        <v>476</v>
      </c>
      <c r="F4" s="482" t="s">
        <v>464</v>
      </c>
      <c r="G4" s="482" t="s">
        <v>465</v>
      </c>
      <c r="H4" s="482" t="s">
        <v>413</v>
      </c>
      <c r="I4" s="850" t="s">
        <v>588</v>
      </c>
      <c r="J4" s="482" t="s">
        <v>414</v>
      </c>
      <c r="K4" s="910" t="s">
        <v>631</v>
      </c>
      <c r="L4" s="910" t="s">
        <v>632</v>
      </c>
      <c r="M4" s="910" t="s">
        <v>633</v>
      </c>
      <c r="N4" s="482" t="s">
        <v>415</v>
      </c>
      <c r="O4" s="483" t="s">
        <v>468</v>
      </c>
      <c r="P4" s="483" t="s">
        <v>469</v>
      </c>
      <c r="Q4" s="483" t="s">
        <v>470</v>
      </c>
      <c r="R4" s="483" t="s">
        <v>420</v>
      </c>
      <c r="S4" s="483" t="s">
        <v>421</v>
      </c>
      <c r="T4" s="483" t="s">
        <v>471</v>
      </c>
      <c r="U4" s="483" t="s">
        <v>422</v>
      </c>
      <c r="V4" s="912" t="s">
        <v>637</v>
      </c>
      <c r="W4" s="483" t="s">
        <v>477</v>
      </c>
      <c r="X4" s="589" t="s">
        <v>272</v>
      </c>
      <c r="Y4" s="484" t="s">
        <v>307</v>
      </c>
      <c r="Z4" s="590" t="s">
        <v>273</v>
      </c>
      <c r="AA4" s="113" t="s">
        <v>133</v>
      </c>
      <c r="AE4" s="850" t="s">
        <v>412</v>
      </c>
      <c r="AF4" s="850" t="s">
        <v>559</v>
      </c>
      <c r="AG4" s="482" t="s">
        <v>476</v>
      </c>
      <c r="AH4" s="482" t="s">
        <v>464</v>
      </c>
      <c r="AI4" s="482" t="s">
        <v>465</v>
      </c>
      <c r="AJ4" s="482" t="s">
        <v>413</v>
      </c>
      <c r="AK4" s="850" t="s">
        <v>588</v>
      </c>
      <c r="AL4" s="482" t="s">
        <v>414</v>
      </c>
      <c r="AM4" s="910" t="s">
        <v>631</v>
      </c>
      <c r="AN4" s="910" t="s">
        <v>632</v>
      </c>
      <c r="AO4" s="910" t="s">
        <v>633</v>
      </c>
      <c r="AP4" s="482" t="s">
        <v>415</v>
      </c>
      <c r="AQ4" s="483" t="s">
        <v>468</v>
      </c>
      <c r="AR4" s="483" t="s">
        <v>469</v>
      </c>
      <c r="AS4" s="483" t="s">
        <v>470</v>
      </c>
      <c r="AT4" s="483" t="s">
        <v>420</v>
      </c>
      <c r="AU4" s="483" t="s">
        <v>421</v>
      </c>
      <c r="AV4" s="483" t="s">
        <v>471</v>
      </c>
      <c r="AW4" s="483" t="s">
        <v>422</v>
      </c>
      <c r="AX4" s="912" t="s">
        <v>637</v>
      </c>
      <c r="AY4" s="483" t="s">
        <v>477</v>
      </c>
      <c r="AZ4" s="589" t="s">
        <v>272</v>
      </c>
      <c r="BA4" s="484" t="s">
        <v>307</v>
      </c>
      <c r="BB4" s="590" t="s">
        <v>273</v>
      </c>
      <c r="BC4" s="113" t="s">
        <v>133</v>
      </c>
    </row>
    <row r="5" spans="1:55" ht="14.25" customHeight="1" thickBot="1">
      <c r="A5" s="769" t="s">
        <v>538</v>
      </c>
      <c r="B5" s="114"/>
      <c r="C5" s="485" t="s">
        <v>416</v>
      </c>
      <c r="D5" s="485" t="s">
        <v>558</v>
      </c>
      <c r="E5" s="485" t="s">
        <v>478</v>
      </c>
      <c r="F5" s="485" t="s">
        <v>466</v>
      </c>
      <c r="G5" s="485" t="s">
        <v>467</v>
      </c>
      <c r="H5" s="485" t="s">
        <v>417</v>
      </c>
      <c r="I5" s="485" t="s">
        <v>587</v>
      </c>
      <c r="J5" s="485" t="s">
        <v>418</v>
      </c>
      <c r="K5" s="911" t="s">
        <v>634</v>
      </c>
      <c r="L5" s="911" t="s">
        <v>635</v>
      </c>
      <c r="M5" s="911" t="s">
        <v>636</v>
      </c>
      <c r="N5" s="485" t="s">
        <v>419</v>
      </c>
      <c r="O5" s="486" t="s">
        <v>472</v>
      </c>
      <c r="P5" s="486" t="s">
        <v>473</v>
      </c>
      <c r="Q5" s="486" t="s">
        <v>474</v>
      </c>
      <c r="R5" s="486" t="s">
        <v>423</v>
      </c>
      <c r="S5" s="486" t="s">
        <v>424</v>
      </c>
      <c r="T5" s="486" t="s">
        <v>475</v>
      </c>
      <c r="U5" s="486" t="s">
        <v>425</v>
      </c>
      <c r="V5" s="486" t="s">
        <v>638</v>
      </c>
      <c r="W5" s="486" t="s">
        <v>479</v>
      </c>
      <c r="X5" s="486" t="s">
        <v>252</v>
      </c>
      <c r="Y5" s="486" t="s">
        <v>253</v>
      </c>
      <c r="Z5" s="486" t="s">
        <v>254</v>
      </c>
      <c r="AA5" s="115" t="s">
        <v>91</v>
      </c>
      <c r="AE5" s="485" t="s">
        <v>416</v>
      </c>
      <c r="AF5" s="485" t="s">
        <v>558</v>
      </c>
      <c r="AG5" s="485" t="s">
        <v>478</v>
      </c>
      <c r="AH5" s="485" t="s">
        <v>466</v>
      </c>
      <c r="AI5" s="485" t="s">
        <v>467</v>
      </c>
      <c r="AJ5" s="485" t="s">
        <v>417</v>
      </c>
      <c r="AK5" s="485" t="s">
        <v>587</v>
      </c>
      <c r="AL5" s="485" t="s">
        <v>418</v>
      </c>
      <c r="AM5" s="911" t="s">
        <v>634</v>
      </c>
      <c r="AN5" s="911" t="s">
        <v>635</v>
      </c>
      <c r="AO5" s="911" t="s">
        <v>636</v>
      </c>
      <c r="AP5" s="485" t="s">
        <v>419</v>
      </c>
      <c r="AQ5" s="486" t="s">
        <v>472</v>
      </c>
      <c r="AR5" s="486" t="s">
        <v>473</v>
      </c>
      <c r="AS5" s="486" t="s">
        <v>474</v>
      </c>
      <c r="AT5" s="486" t="s">
        <v>423</v>
      </c>
      <c r="AU5" s="486" t="s">
        <v>424</v>
      </c>
      <c r="AV5" s="486" t="s">
        <v>475</v>
      </c>
      <c r="AW5" s="486" t="s">
        <v>425</v>
      </c>
      <c r="AX5" s="486" t="s">
        <v>639</v>
      </c>
      <c r="AY5" s="486" t="s">
        <v>479</v>
      </c>
      <c r="AZ5" s="486" t="s">
        <v>252</v>
      </c>
      <c r="BA5" s="486" t="s">
        <v>253</v>
      </c>
      <c r="BB5" s="486" t="s">
        <v>254</v>
      </c>
      <c r="BC5" s="115" t="s">
        <v>91</v>
      </c>
    </row>
    <row r="6" spans="1:56" ht="12.75" customHeight="1" thickTop="1">
      <c r="A6" s="20" t="str">
        <f>'t1'!A6</f>
        <v>COMANDANTE GENERALE</v>
      </c>
      <c r="B6" s="221" t="str">
        <f>'t1'!B6</f>
        <v>0D0219</v>
      </c>
      <c r="C6" s="833">
        <f>ROUND(AE6,0)</f>
        <v>0</v>
      </c>
      <c r="D6" s="833">
        <f>ROUND(AF6,0)</f>
        <v>0</v>
      </c>
      <c r="E6" s="833">
        <f aca="true" t="shared" si="0" ref="E6:E43">ROUND(AG6,0)</f>
        <v>0</v>
      </c>
      <c r="F6" s="833">
        <f aca="true" t="shared" si="1" ref="F6:F43">ROUND(AH6,0)</f>
        <v>0</v>
      </c>
      <c r="G6" s="833">
        <f aca="true" t="shared" si="2" ref="G6:G43">ROUND(AI6,0)</f>
        <v>0</v>
      </c>
      <c r="H6" s="834">
        <f aca="true" t="shared" si="3" ref="H6:I43">ROUND(AJ6,0)</f>
        <v>0</v>
      </c>
      <c r="I6" s="834">
        <f t="shared" si="3"/>
        <v>0</v>
      </c>
      <c r="J6" s="834">
        <f aca="true" t="shared" si="4" ref="J6:J43">ROUND(AL6,0)</f>
        <v>0</v>
      </c>
      <c r="K6" s="834">
        <f>ROUND(AM6,0)</f>
        <v>0</v>
      </c>
      <c r="L6" s="834">
        <f>ROUND(AN6,0)</f>
        <v>0</v>
      </c>
      <c r="M6" s="834">
        <f>ROUND(AO6,0)</f>
        <v>0</v>
      </c>
      <c r="N6" s="834">
        <f aca="true" t="shared" si="5" ref="N6:N43">ROUND(AP6,0)</f>
        <v>0</v>
      </c>
      <c r="O6" s="834">
        <f aca="true" t="shared" si="6" ref="O6:O43">ROUND(AQ6,0)</f>
        <v>0</v>
      </c>
      <c r="P6" s="834">
        <f aca="true" t="shared" si="7" ref="P6:P43">ROUND(AR6,0)</f>
        <v>0</v>
      </c>
      <c r="Q6" s="834">
        <f aca="true" t="shared" si="8" ref="Q6:Q43">ROUND(AS6,0)</f>
        <v>0</v>
      </c>
      <c r="R6" s="834">
        <f aca="true" t="shared" si="9" ref="R6:R43">ROUND(AT6,0)</f>
        <v>0</v>
      </c>
      <c r="S6" s="834">
        <f aca="true" t="shared" si="10" ref="S6:S43">ROUND(AU6,0)</f>
        <v>0</v>
      </c>
      <c r="T6" s="834">
        <f aca="true" t="shared" si="11" ref="T6:T43">ROUND(AV6,0)</f>
        <v>0</v>
      </c>
      <c r="U6" s="834">
        <f aca="true" t="shared" si="12" ref="U6:V43">ROUND(AW6,0)</f>
        <v>0</v>
      </c>
      <c r="V6" s="834">
        <f t="shared" si="12"/>
        <v>0</v>
      </c>
      <c r="W6" s="834">
        <f aca="true" t="shared" si="13" ref="W6:W43">ROUND(AY6,0)</f>
        <v>0</v>
      </c>
      <c r="X6" s="834">
        <f aca="true" t="shared" si="14" ref="X6:X43">ROUND(AZ6,0)</f>
        <v>0</v>
      </c>
      <c r="Y6" s="834">
        <f aca="true" t="shared" si="15" ref="Y6:Y43">ROUND(BA6,0)</f>
        <v>0</v>
      </c>
      <c r="Z6" s="834">
        <f aca="true" t="shared" si="16" ref="Z6:Z43">ROUND(BB6,0)</f>
        <v>0</v>
      </c>
      <c r="AA6" s="477">
        <f aca="true" t="shared" si="17" ref="AA6:AA43">SUM(C6:Z6)</f>
        <v>0</v>
      </c>
      <c r="AB6" s="5">
        <f>'t1'!M6</f>
        <v>0</v>
      </c>
      <c r="AE6" s="199"/>
      <c r="AF6" s="199"/>
      <c r="AG6" s="199"/>
      <c r="AH6" s="199"/>
      <c r="AI6" s="199"/>
      <c r="AJ6" s="200"/>
      <c r="AK6" s="200"/>
      <c r="AL6" s="200"/>
      <c r="AM6" s="200"/>
      <c r="AN6" s="200"/>
      <c r="AO6" s="200"/>
      <c r="AP6" s="200"/>
      <c r="AQ6" s="200"/>
      <c r="AR6" s="200"/>
      <c r="AS6" s="200"/>
      <c r="AT6" s="200"/>
      <c r="AU6" s="200"/>
      <c r="AV6" s="200"/>
      <c r="AW6" s="200"/>
      <c r="AX6" s="200"/>
      <c r="AY6" s="200"/>
      <c r="AZ6" s="200"/>
      <c r="BA6" s="200"/>
      <c r="BB6" s="200"/>
      <c r="BC6" s="477">
        <f aca="true" t="shared" si="18" ref="BC6:BC43">SUM(AE6:BB6)</f>
        <v>0</v>
      </c>
      <c r="BD6" s="5">
        <f>'t1'!AQ6</f>
        <v>0</v>
      </c>
    </row>
    <row r="7" spans="1:56" ht="12.75" customHeight="1">
      <c r="A7" s="142" t="str">
        <f>'t1'!A7</f>
        <v>GENERALE CORPO DI ARMATA</v>
      </c>
      <c r="B7" s="214" t="str">
        <f>'t1'!B7</f>
        <v>0D0554</v>
      </c>
      <c r="C7" s="833">
        <f aca="true" t="shared" si="19" ref="C7:C43">ROUND(AE7,0)</f>
        <v>0</v>
      </c>
      <c r="D7" s="833">
        <f aca="true" t="shared" si="20" ref="D7:D43">ROUND(AF7,0)</f>
        <v>0</v>
      </c>
      <c r="E7" s="833">
        <f t="shared" si="0"/>
        <v>0</v>
      </c>
      <c r="F7" s="833">
        <f t="shared" si="1"/>
        <v>0</v>
      </c>
      <c r="G7" s="833">
        <f t="shared" si="2"/>
        <v>0</v>
      </c>
      <c r="H7" s="834">
        <f t="shared" si="3"/>
        <v>0</v>
      </c>
      <c r="I7" s="834">
        <f t="shared" si="3"/>
        <v>0</v>
      </c>
      <c r="J7" s="834">
        <f t="shared" si="4"/>
        <v>0</v>
      </c>
      <c r="K7" s="834">
        <f aca="true" t="shared" si="21" ref="K7:K43">ROUND(AM7,0)</f>
        <v>0</v>
      </c>
      <c r="L7" s="834">
        <f aca="true" t="shared" si="22" ref="L7:L43">ROUND(AN7,0)</f>
        <v>0</v>
      </c>
      <c r="M7" s="834">
        <f aca="true" t="shared" si="23" ref="M7:M43">ROUND(AO7,0)</f>
        <v>0</v>
      </c>
      <c r="N7" s="834">
        <f t="shared" si="5"/>
        <v>0</v>
      </c>
      <c r="O7" s="834">
        <f t="shared" si="6"/>
        <v>0</v>
      </c>
      <c r="P7" s="834">
        <f t="shared" si="7"/>
        <v>0</v>
      </c>
      <c r="Q7" s="834">
        <f t="shared" si="8"/>
        <v>0</v>
      </c>
      <c r="R7" s="834">
        <f t="shared" si="9"/>
        <v>0</v>
      </c>
      <c r="S7" s="834">
        <f t="shared" si="10"/>
        <v>0</v>
      </c>
      <c r="T7" s="834">
        <f t="shared" si="11"/>
        <v>0</v>
      </c>
      <c r="U7" s="834">
        <f t="shared" si="12"/>
        <v>0</v>
      </c>
      <c r="V7" s="834">
        <f t="shared" si="12"/>
        <v>0</v>
      </c>
      <c r="W7" s="834">
        <f t="shared" si="13"/>
        <v>0</v>
      </c>
      <c r="X7" s="834">
        <f t="shared" si="14"/>
        <v>0</v>
      </c>
      <c r="Y7" s="834">
        <f t="shared" si="15"/>
        <v>0</v>
      </c>
      <c r="Z7" s="834">
        <f t="shared" si="16"/>
        <v>0</v>
      </c>
      <c r="AA7" s="477">
        <f t="shared" si="17"/>
        <v>0</v>
      </c>
      <c r="AB7" s="5">
        <f>'t1'!M7</f>
        <v>0</v>
      </c>
      <c r="AE7" s="199"/>
      <c r="AF7" s="199"/>
      <c r="AG7" s="199"/>
      <c r="AH7" s="199"/>
      <c r="AI7" s="199"/>
      <c r="AJ7" s="200"/>
      <c r="AK7" s="200"/>
      <c r="AL7" s="200"/>
      <c r="AM7" s="200"/>
      <c r="AN7" s="200"/>
      <c r="AO7" s="200"/>
      <c r="AP7" s="200"/>
      <c r="AQ7" s="200"/>
      <c r="AR7" s="200"/>
      <c r="AS7" s="200"/>
      <c r="AT7" s="200"/>
      <c r="AU7" s="200"/>
      <c r="AV7" s="200"/>
      <c r="AW7" s="200"/>
      <c r="AX7" s="200"/>
      <c r="AY7" s="200"/>
      <c r="AZ7" s="200"/>
      <c r="BA7" s="200"/>
      <c r="BB7" s="200"/>
      <c r="BC7" s="477">
        <f t="shared" si="18"/>
        <v>0</v>
      </c>
      <c r="BD7" s="5">
        <f>'t1'!AQ7</f>
        <v>0</v>
      </c>
    </row>
    <row r="8" spans="1:56" ht="12.75" customHeight="1">
      <c r="A8" s="142" t="str">
        <f>'t1'!A8</f>
        <v>GENERALE DI DIVISIONE</v>
      </c>
      <c r="B8" s="214" t="str">
        <f>'t1'!B8</f>
        <v>0D0221</v>
      </c>
      <c r="C8" s="833">
        <f t="shared" si="19"/>
        <v>0</v>
      </c>
      <c r="D8" s="833">
        <f t="shared" si="20"/>
        <v>0</v>
      </c>
      <c r="E8" s="833">
        <f t="shared" si="0"/>
        <v>0</v>
      </c>
      <c r="F8" s="833">
        <f t="shared" si="1"/>
        <v>0</v>
      </c>
      <c r="G8" s="833">
        <f t="shared" si="2"/>
        <v>0</v>
      </c>
      <c r="H8" s="834">
        <f t="shared" si="3"/>
        <v>0</v>
      </c>
      <c r="I8" s="834">
        <f t="shared" si="3"/>
        <v>0</v>
      </c>
      <c r="J8" s="834">
        <f t="shared" si="4"/>
        <v>0</v>
      </c>
      <c r="K8" s="834">
        <f t="shared" si="21"/>
        <v>0</v>
      </c>
      <c r="L8" s="834">
        <f t="shared" si="22"/>
        <v>0</v>
      </c>
      <c r="M8" s="834">
        <f t="shared" si="23"/>
        <v>0</v>
      </c>
      <c r="N8" s="834">
        <f t="shared" si="5"/>
        <v>0</v>
      </c>
      <c r="O8" s="834">
        <f t="shared" si="6"/>
        <v>0</v>
      </c>
      <c r="P8" s="834">
        <f t="shared" si="7"/>
        <v>0</v>
      </c>
      <c r="Q8" s="834">
        <f t="shared" si="8"/>
        <v>0</v>
      </c>
      <c r="R8" s="834">
        <f t="shared" si="9"/>
        <v>0</v>
      </c>
      <c r="S8" s="834">
        <f t="shared" si="10"/>
        <v>0</v>
      </c>
      <c r="T8" s="834">
        <f t="shared" si="11"/>
        <v>0</v>
      </c>
      <c r="U8" s="834">
        <f t="shared" si="12"/>
        <v>0</v>
      </c>
      <c r="V8" s="834">
        <f t="shared" si="12"/>
        <v>0</v>
      </c>
      <c r="W8" s="834">
        <f t="shared" si="13"/>
        <v>0</v>
      </c>
      <c r="X8" s="834">
        <f t="shared" si="14"/>
        <v>0</v>
      </c>
      <c r="Y8" s="834">
        <f t="shared" si="15"/>
        <v>0</v>
      </c>
      <c r="Z8" s="834">
        <f t="shared" si="16"/>
        <v>0</v>
      </c>
      <c r="AA8" s="477">
        <f t="shared" si="17"/>
        <v>0</v>
      </c>
      <c r="AB8" s="5">
        <f>'t1'!M8</f>
        <v>0</v>
      </c>
      <c r="AE8" s="199"/>
      <c r="AF8" s="199"/>
      <c r="AG8" s="199"/>
      <c r="AH8" s="199"/>
      <c r="AI8" s="199"/>
      <c r="AJ8" s="200"/>
      <c r="AK8" s="200"/>
      <c r="AL8" s="200"/>
      <c r="AM8" s="200"/>
      <c r="AN8" s="200"/>
      <c r="AO8" s="200"/>
      <c r="AP8" s="200"/>
      <c r="AQ8" s="200"/>
      <c r="AR8" s="200"/>
      <c r="AS8" s="200"/>
      <c r="AT8" s="200"/>
      <c r="AU8" s="200"/>
      <c r="AV8" s="200"/>
      <c r="AW8" s="200"/>
      <c r="AX8" s="200"/>
      <c r="AY8" s="200"/>
      <c r="AZ8" s="200"/>
      <c r="BA8" s="200"/>
      <c r="BB8" s="200"/>
      <c r="BC8" s="477">
        <f t="shared" si="18"/>
        <v>0</v>
      </c>
      <c r="BD8" s="5">
        <f>'t1'!AQ8</f>
        <v>0</v>
      </c>
    </row>
    <row r="9" spans="1:56" ht="12.75" customHeight="1">
      <c r="A9" s="142" t="str">
        <f>'t1'!A9</f>
        <v>GENERALE DI BRIGATA</v>
      </c>
      <c r="B9" s="214" t="str">
        <f>'t1'!B9</f>
        <v>0D0220</v>
      </c>
      <c r="C9" s="833">
        <f t="shared" si="19"/>
        <v>0</v>
      </c>
      <c r="D9" s="833">
        <f t="shared" si="20"/>
        <v>0</v>
      </c>
      <c r="E9" s="833">
        <f t="shared" si="0"/>
        <v>0</v>
      </c>
      <c r="F9" s="833">
        <f t="shared" si="1"/>
        <v>0</v>
      </c>
      <c r="G9" s="833">
        <f t="shared" si="2"/>
        <v>0</v>
      </c>
      <c r="H9" s="834">
        <f t="shared" si="3"/>
        <v>0</v>
      </c>
      <c r="I9" s="834">
        <f t="shared" si="3"/>
        <v>0</v>
      </c>
      <c r="J9" s="834">
        <f t="shared" si="4"/>
        <v>0</v>
      </c>
      <c r="K9" s="834">
        <f t="shared" si="21"/>
        <v>0</v>
      </c>
      <c r="L9" s="834">
        <f t="shared" si="22"/>
        <v>0</v>
      </c>
      <c r="M9" s="834">
        <f t="shared" si="23"/>
        <v>0</v>
      </c>
      <c r="N9" s="834">
        <f t="shared" si="5"/>
        <v>0</v>
      </c>
      <c r="O9" s="834">
        <f t="shared" si="6"/>
        <v>0</v>
      </c>
      <c r="P9" s="834">
        <f t="shared" si="7"/>
        <v>0</v>
      </c>
      <c r="Q9" s="834">
        <f t="shared" si="8"/>
        <v>0</v>
      </c>
      <c r="R9" s="834">
        <f t="shared" si="9"/>
        <v>0</v>
      </c>
      <c r="S9" s="834">
        <f t="shared" si="10"/>
        <v>0</v>
      </c>
      <c r="T9" s="834">
        <f t="shared" si="11"/>
        <v>0</v>
      </c>
      <c r="U9" s="834">
        <f t="shared" si="12"/>
        <v>0</v>
      </c>
      <c r="V9" s="834">
        <f t="shared" si="12"/>
        <v>0</v>
      </c>
      <c r="W9" s="834">
        <f t="shared" si="13"/>
        <v>0</v>
      </c>
      <c r="X9" s="834">
        <f t="shared" si="14"/>
        <v>0</v>
      </c>
      <c r="Y9" s="834">
        <f t="shared" si="15"/>
        <v>0</v>
      </c>
      <c r="Z9" s="834">
        <f t="shared" si="16"/>
        <v>0</v>
      </c>
      <c r="AA9" s="477">
        <f t="shared" si="17"/>
        <v>0</v>
      </c>
      <c r="AB9" s="5">
        <f>'t1'!M9</f>
        <v>0</v>
      </c>
      <c r="AE9" s="199"/>
      <c r="AF9" s="199"/>
      <c r="AG9" s="199"/>
      <c r="AH9" s="199"/>
      <c r="AI9" s="199"/>
      <c r="AJ9" s="200"/>
      <c r="AK9" s="200"/>
      <c r="AL9" s="200"/>
      <c r="AM9" s="200"/>
      <c r="AN9" s="200"/>
      <c r="AO9" s="200"/>
      <c r="AP9" s="200"/>
      <c r="AQ9" s="200"/>
      <c r="AR9" s="200"/>
      <c r="AS9" s="200"/>
      <c r="AT9" s="200"/>
      <c r="AU9" s="200"/>
      <c r="AV9" s="200"/>
      <c r="AW9" s="200"/>
      <c r="AX9" s="200"/>
      <c r="AY9" s="200"/>
      <c r="AZ9" s="200"/>
      <c r="BA9" s="200"/>
      <c r="BB9" s="200"/>
      <c r="BC9" s="477">
        <f t="shared" si="18"/>
        <v>0</v>
      </c>
      <c r="BD9" s="5">
        <f>'t1'!AQ9</f>
        <v>0</v>
      </c>
    </row>
    <row r="10" spans="1:56" ht="12.75" customHeight="1">
      <c r="A10" s="142" t="str">
        <f>'t1'!A10</f>
        <v>COLONNELLO + 23 ANNI</v>
      </c>
      <c r="B10" s="214" t="str">
        <f>'t1'!B10</f>
        <v>0D0524</v>
      </c>
      <c r="C10" s="833">
        <f t="shared" si="19"/>
        <v>0</v>
      </c>
      <c r="D10" s="833">
        <f t="shared" si="20"/>
        <v>0</v>
      </c>
      <c r="E10" s="833">
        <f t="shared" si="0"/>
        <v>0</v>
      </c>
      <c r="F10" s="833">
        <f t="shared" si="1"/>
        <v>0</v>
      </c>
      <c r="G10" s="833">
        <f t="shared" si="2"/>
        <v>0</v>
      </c>
      <c r="H10" s="834">
        <f t="shared" si="3"/>
        <v>0</v>
      </c>
      <c r="I10" s="834">
        <f t="shared" si="3"/>
        <v>0</v>
      </c>
      <c r="J10" s="834">
        <f t="shared" si="4"/>
        <v>0</v>
      </c>
      <c r="K10" s="834">
        <f t="shared" si="21"/>
        <v>0</v>
      </c>
      <c r="L10" s="834">
        <f t="shared" si="22"/>
        <v>0</v>
      </c>
      <c r="M10" s="834">
        <f t="shared" si="23"/>
        <v>0</v>
      </c>
      <c r="N10" s="834">
        <f t="shared" si="5"/>
        <v>0</v>
      </c>
      <c r="O10" s="834">
        <f t="shared" si="6"/>
        <v>0</v>
      </c>
      <c r="P10" s="834">
        <f t="shared" si="7"/>
        <v>0</v>
      </c>
      <c r="Q10" s="834">
        <f t="shared" si="8"/>
        <v>0</v>
      </c>
      <c r="R10" s="834">
        <f t="shared" si="9"/>
        <v>0</v>
      </c>
      <c r="S10" s="834">
        <f t="shared" si="10"/>
        <v>0</v>
      </c>
      <c r="T10" s="834">
        <f t="shared" si="11"/>
        <v>0</v>
      </c>
      <c r="U10" s="834">
        <f t="shared" si="12"/>
        <v>0</v>
      </c>
      <c r="V10" s="834">
        <f t="shared" si="12"/>
        <v>0</v>
      </c>
      <c r="W10" s="834">
        <f t="shared" si="13"/>
        <v>0</v>
      </c>
      <c r="X10" s="834">
        <f t="shared" si="14"/>
        <v>0</v>
      </c>
      <c r="Y10" s="834">
        <f t="shared" si="15"/>
        <v>0</v>
      </c>
      <c r="Z10" s="834">
        <f t="shared" si="16"/>
        <v>0</v>
      </c>
      <c r="AA10" s="477">
        <f t="shared" si="17"/>
        <v>0</v>
      </c>
      <c r="AB10" s="5">
        <f>'t1'!M10</f>
        <v>0</v>
      </c>
      <c r="AE10" s="199"/>
      <c r="AF10" s="199"/>
      <c r="AG10" s="199"/>
      <c r="AH10" s="199"/>
      <c r="AI10" s="199"/>
      <c r="AJ10" s="200"/>
      <c r="AK10" s="200"/>
      <c r="AL10" s="200"/>
      <c r="AM10" s="200"/>
      <c r="AN10" s="200"/>
      <c r="AO10" s="200"/>
      <c r="AP10" s="200"/>
      <c r="AQ10" s="200"/>
      <c r="AR10" s="200"/>
      <c r="AS10" s="200"/>
      <c r="AT10" s="200"/>
      <c r="AU10" s="200"/>
      <c r="AV10" s="200"/>
      <c r="AW10" s="200"/>
      <c r="AX10" s="200"/>
      <c r="AY10" s="200"/>
      <c r="AZ10" s="200"/>
      <c r="BA10" s="200"/>
      <c r="BB10" s="200"/>
      <c r="BC10" s="477">
        <f t="shared" si="18"/>
        <v>0</v>
      </c>
      <c r="BD10" s="5">
        <f>'t1'!AQ10</f>
        <v>0</v>
      </c>
    </row>
    <row r="11" spans="1:56" ht="12.75" customHeight="1">
      <c r="A11" s="142" t="str">
        <f>'t1'!A11</f>
        <v>COLONNELLO</v>
      </c>
      <c r="B11" s="214" t="str">
        <f>'t1'!B11</f>
        <v>0D0217</v>
      </c>
      <c r="C11" s="833">
        <f t="shared" si="19"/>
        <v>0</v>
      </c>
      <c r="D11" s="833">
        <f t="shared" si="20"/>
        <v>0</v>
      </c>
      <c r="E11" s="833">
        <f t="shared" si="0"/>
        <v>0</v>
      </c>
      <c r="F11" s="833">
        <f t="shared" si="1"/>
        <v>0</v>
      </c>
      <c r="G11" s="833">
        <f t="shared" si="2"/>
        <v>0</v>
      </c>
      <c r="H11" s="834">
        <f t="shared" si="3"/>
        <v>0</v>
      </c>
      <c r="I11" s="834">
        <f t="shared" si="3"/>
        <v>0</v>
      </c>
      <c r="J11" s="834">
        <f t="shared" si="4"/>
        <v>0</v>
      </c>
      <c r="K11" s="834">
        <f t="shared" si="21"/>
        <v>0</v>
      </c>
      <c r="L11" s="834">
        <f t="shared" si="22"/>
        <v>0</v>
      </c>
      <c r="M11" s="834">
        <f t="shared" si="23"/>
        <v>0</v>
      </c>
      <c r="N11" s="834">
        <f t="shared" si="5"/>
        <v>0</v>
      </c>
      <c r="O11" s="834">
        <f t="shared" si="6"/>
        <v>0</v>
      </c>
      <c r="P11" s="834">
        <f t="shared" si="7"/>
        <v>0</v>
      </c>
      <c r="Q11" s="834">
        <f t="shared" si="8"/>
        <v>0</v>
      </c>
      <c r="R11" s="834">
        <f t="shared" si="9"/>
        <v>0</v>
      </c>
      <c r="S11" s="834">
        <f t="shared" si="10"/>
        <v>0</v>
      </c>
      <c r="T11" s="834">
        <f t="shared" si="11"/>
        <v>0</v>
      </c>
      <c r="U11" s="834">
        <f t="shared" si="12"/>
        <v>0</v>
      </c>
      <c r="V11" s="834">
        <f t="shared" si="12"/>
        <v>0</v>
      </c>
      <c r="W11" s="834">
        <f t="shared" si="13"/>
        <v>0</v>
      </c>
      <c r="X11" s="834">
        <f t="shared" si="14"/>
        <v>0</v>
      </c>
      <c r="Y11" s="834">
        <f t="shared" si="15"/>
        <v>0</v>
      </c>
      <c r="Z11" s="834">
        <f t="shared" si="16"/>
        <v>0</v>
      </c>
      <c r="AA11" s="477">
        <f t="shared" si="17"/>
        <v>0</v>
      </c>
      <c r="AB11" s="5">
        <f>'t1'!M11</f>
        <v>0</v>
      </c>
      <c r="AE11" s="199"/>
      <c r="AF11" s="199"/>
      <c r="AG11" s="199"/>
      <c r="AH11" s="199"/>
      <c r="AI11" s="199"/>
      <c r="AJ11" s="200"/>
      <c r="AK11" s="200"/>
      <c r="AL11" s="200"/>
      <c r="AM11" s="200"/>
      <c r="AN11" s="200"/>
      <c r="AO11" s="200"/>
      <c r="AP11" s="200"/>
      <c r="AQ11" s="200"/>
      <c r="AR11" s="200"/>
      <c r="AS11" s="200"/>
      <c r="AT11" s="200"/>
      <c r="AU11" s="200"/>
      <c r="AV11" s="200"/>
      <c r="AW11" s="200"/>
      <c r="AX11" s="200"/>
      <c r="AY11" s="200"/>
      <c r="AZ11" s="200"/>
      <c r="BA11" s="200"/>
      <c r="BB11" s="200"/>
      <c r="BC11" s="477">
        <f t="shared" si="18"/>
        <v>0</v>
      </c>
      <c r="BD11" s="5">
        <f>'t1'!AQ11</f>
        <v>0</v>
      </c>
    </row>
    <row r="12" spans="1:56" ht="12.75" customHeight="1">
      <c r="A12" s="142" t="str">
        <f>'t1'!A12</f>
        <v>TENENTE COLONNELLO + 23 ANNI</v>
      </c>
      <c r="B12" s="214" t="str">
        <f>'t1'!B12</f>
        <v>0D0525</v>
      </c>
      <c r="C12" s="833">
        <f t="shared" si="19"/>
        <v>0</v>
      </c>
      <c r="D12" s="833">
        <f t="shared" si="20"/>
        <v>0</v>
      </c>
      <c r="E12" s="833">
        <f t="shared" si="0"/>
        <v>0</v>
      </c>
      <c r="F12" s="833">
        <f t="shared" si="1"/>
        <v>0</v>
      </c>
      <c r="G12" s="833">
        <f t="shared" si="2"/>
        <v>0</v>
      </c>
      <c r="H12" s="834">
        <f t="shared" si="3"/>
        <v>0</v>
      </c>
      <c r="I12" s="834">
        <f t="shared" si="3"/>
        <v>0</v>
      </c>
      <c r="J12" s="834">
        <f t="shared" si="4"/>
        <v>0</v>
      </c>
      <c r="K12" s="834">
        <f t="shared" si="21"/>
        <v>0</v>
      </c>
      <c r="L12" s="834">
        <f t="shared" si="22"/>
        <v>0</v>
      </c>
      <c r="M12" s="834">
        <f t="shared" si="23"/>
        <v>0</v>
      </c>
      <c r="N12" s="834">
        <f t="shared" si="5"/>
        <v>0</v>
      </c>
      <c r="O12" s="834">
        <f t="shared" si="6"/>
        <v>0</v>
      </c>
      <c r="P12" s="834">
        <f t="shared" si="7"/>
        <v>0</v>
      </c>
      <c r="Q12" s="834">
        <f t="shared" si="8"/>
        <v>0</v>
      </c>
      <c r="R12" s="834">
        <f t="shared" si="9"/>
        <v>0</v>
      </c>
      <c r="S12" s="834">
        <f t="shared" si="10"/>
        <v>0</v>
      </c>
      <c r="T12" s="834">
        <f t="shared" si="11"/>
        <v>0</v>
      </c>
      <c r="U12" s="834">
        <f t="shared" si="12"/>
        <v>0</v>
      </c>
      <c r="V12" s="834">
        <f t="shared" si="12"/>
        <v>0</v>
      </c>
      <c r="W12" s="834">
        <f t="shared" si="13"/>
        <v>0</v>
      </c>
      <c r="X12" s="834">
        <f t="shared" si="14"/>
        <v>0</v>
      </c>
      <c r="Y12" s="834">
        <f t="shared" si="15"/>
        <v>0</v>
      </c>
      <c r="Z12" s="834">
        <f t="shared" si="16"/>
        <v>0</v>
      </c>
      <c r="AA12" s="477">
        <f t="shared" si="17"/>
        <v>0</v>
      </c>
      <c r="AB12" s="5">
        <f>'t1'!M12</f>
        <v>0</v>
      </c>
      <c r="AE12" s="199"/>
      <c r="AF12" s="199"/>
      <c r="AG12" s="199"/>
      <c r="AH12" s="199"/>
      <c r="AI12" s="199"/>
      <c r="AJ12" s="200"/>
      <c r="AK12" s="200"/>
      <c r="AL12" s="200"/>
      <c r="AM12" s="200"/>
      <c r="AN12" s="200"/>
      <c r="AO12" s="200"/>
      <c r="AP12" s="200"/>
      <c r="AQ12" s="200"/>
      <c r="AR12" s="200"/>
      <c r="AS12" s="200"/>
      <c r="AT12" s="200"/>
      <c r="AU12" s="200"/>
      <c r="AV12" s="200"/>
      <c r="AW12" s="200"/>
      <c r="AX12" s="200"/>
      <c r="AY12" s="200"/>
      <c r="AZ12" s="200"/>
      <c r="BA12" s="200"/>
      <c r="BB12" s="200"/>
      <c r="BC12" s="477">
        <f t="shared" si="18"/>
        <v>0</v>
      </c>
      <c r="BD12" s="5">
        <f>'t1'!AQ12</f>
        <v>0</v>
      </c>
    </row>
    <row r="13" spans="1:56" ht="12.75" customHeight="1">
      <c r="A13" s="142" t="str">
        <f>'t1'!A13</f>
        <v>TENENTE COLONNELLO + 18 ANNI</v>
      </c>
      <c r="B13" s="214" t="str">
        <f>'t1'!B13</f>
        <v>0D0935</v>
      </c>
      <c r="C13" s="833">
        <f t="shared" si="19"/>
        <v>0</v>
      </c>
      <c r="D13" s="833">
        <f t="shared" si="20"/>
        <v>0</v>
      </c>
      <c r="E13" s="833">
        <f t="shared" si="0"/>
        <v>0</v>
      </c>
      <c r="F13" s="833">
        <f t="shared" si="1"/>
        <v>0</v>
      </c>
      <c r="G13" s="833">
        <f t="shared" si="2"/>
        <v>0</v>
      </c>
      <c r="H13" s="834">
        <f t="shared" si="3"/>
        <v>0</v>
      </c>
      <c r="I13" s="834">
        <f t="shared" si="3"/>
        <v>0</v>
      </c>
      <c r="J13" s="834">
        <f t="shared" si="4"/>
        <v>0</v>
      </c>
      <c r="K13" s="834">
        <f t="shared" si="21"/>
        <v>0</v>
      </c>
      <c r="L13" s="834">
        <f t="shared" si="22"/>
        <v>0</v>
      </c>
      <c r="M13" s="834">
        <f t="shared" si="23"/>
        <v>0</v>
      </c>
      <c r="N13" s="834">
        <f t="shared" si="5"/>
        <v>0</v>
      </c>
      <c r="O13" s="834">
        <f t="shared" si="6"/>
        <v>0</v>
      </c>
      <c r="P13" s="834">
        <f t="shared" si="7"/>
        <v>0</v>
      </c>
      <c r="Q13" s="834">
        <f t="shared" si="8"/>
        <v>0</v>
      </c>
      <c r="R13" s="834">
        <f t="shared" si="9"/>
        <v>0</v>
      </c>
      <c r="S13" s="834">
        <f t="shared" si="10"/>
        <v>0</v>
      </c>
      <c r="T13" s="834">
        <f t="shared" si="11"/>
        <v>0</v>
      </c>
      <c r="U13" s="834">
        <f t="shared" si="12"/>
        <v>0</v>
      </c>
      <c r="V13" s="834">
        <f t="shared" si="12"/>
        <v>0</v>
      </c>
      <c r="W13" s="834">
        <f t="shared" si="13"/>
        <v>0</v>
      </c>
      <c r="X13" s="834">
        <f t="shared" si="14"/>
        <v>0</v>
      </c>
      <c r="Y13" s="834">
        <f t="shared" si="15"/>
        <v>0</v>
      </c>
      <c r="Z13" s="834">
        <f t="shared" si="16"/>
        <v>0</v>
      </c>
      <c r="AA13" s="477">
        <f t="shared" si="17"/>
        <v>0</v>
      </c>
      <c r="AB13" s="5">
        <f>'t1'!M13</f>
        <v>0</v>
      </c>
      <c r="AE13" s="199"/>
      <c r="AF13" s="199"/>
      <c r="AG13" s="199"/>
      <c r="AH13" s="199"/>
      <c r="AI13" s="199"/>
      <c r="AJ13" s="200"/>
      <c r="AK13" s="200"/>
      <c r="AL13" s="200"/>
      <c r="AM13" s="200"/>
      <c r="AN13" s="200"/>
      <c r="AO13" s="200"/>
      <c r="AP13" s="200"/>
      <c r="AQ13" s="200"/>
      <c r="AR13" s="200"/>
      <c r="AS13" s="200"/>
      <c r="AT13" s="200"/>
      <c r="AU13" s="200"/>
      <c r="AV13" s="200"/>
      <c r="AW13" s="200"/>
      <c r="AX13" s="200"/>
      <c r="AY13" s="200"/>
      <c r="AZ13" s="200"/>
      <c r="BA13" s="200"/>
      <c r="BB13" s="200"/>
      <c r="BC13" s="477">
        <f t="shared" si="18"/>
        <v>0</v>
      </c>
      <c r="BD13" s="5">
        <f>'t1'!AQ13</f>
        <v>0</v>
      </c>
    </row>
    <row r="14" spans="1:56" ht="12.75" customHeight="1">
      <c r="A14" s="142" t="str">
        <f>'t1'!A14</f>
        <v>TENENTE COLONNELLO + 13 ANNI</v>
      </c>
      <c r="B14" s="214" t="str">
        <f>'t1'!B14</f>
        <v>0D0526</v>
      </c>
      <c r="C14" s="833">
        <f t="shared" si="19"/>
        <v>0</v>
      </c>
      <c r="D14" s="833">
        <f t="shared" si="20"/>
        <v>0</v>
      </c>
      <c r="E14" s="833">
        <f t="shared" si="0"/>
        <v>0</v>
      </c>
      <c r="F14" s="833">
        <f t="shared" si="1"/>
        <v>0</v>
      </c>
      <c r="G14" s="833">
        <f t="shared" si="2"/>
        <v>0</v>
      </c>
      <c r="H14" s="834">
        <f t="shared" si="3"/>
        <v>0</v>
      </c>
      <c r="I14" s="834">
        <f t="shared" si="3"/>
        <v>0</v>
      </c>
      <c r="J14" s="834">
        <f t="shared" si="4"/>
        <v>0</v>
      </c>
      <c r="K14" s="834">
        <f t="shared" si="21"/>
        <v>0</v>
      </c>
      <c r="L14" s="834">
        <f t="shared" si="22"/>
        <v>0</v>
      </c>
      <c r="M14" s="834">
        <f t="shared" si="23"/>
        <v>0</v>
      </c>
      <c r="N14" s="834">
        <f t="shared" si="5"/>
        <v>0</v>
      </c>
      <c r="O14" s="834">
        <f t="shared" si="6"/>
        <v>0</v>
      </c>
      <c r="P14" s="834">
        <f t="shared" si="7"/>
        <v>0</v>
      </c>
      <c r="Q14" s="834">
        <f t="shared" si="8"/>
        <v>0</v>
      </c>
      <c r="R14" s="834">
        <f t="shared" si="9"/>
        <v>0</v>
      </c>
      <c r="S14" s="834">
        <f t="shared" si="10"/>
        <v>0</v>
      </c>
      <c r="T14" s="834">
        <f t="shared" si="11"/>
        <v>0</v>
      </c>
      <c r="U14" s="834">
        <f t="shared" si="12"/>
        <v>0</v>
      </c>
      <c r="V14" s="834">
        <f t="shared" si="12"/>
        <v>0</v>
      </c>
      <c r="W14" s="834">
        <f t="shared" si="13"/>
        <v>0</v>
      </c>
      <c r="X14" s="834">
        <f t="shared" si="14"/>
        <v>0</v>
      </c>
      <c r="Y14" s="834">
        <f t="shared" si="15"/>
        <v>0</v>
      </c>
      <c r="Z14" s="834">
        <f t="shared" si="16"/>
        <v>0</v>
      </c>
      <c r="AA14" s="477">
        <f t="shared" si="17"/>
        <v>0</v>
      </c>
      <c r="AB14" s="5">
        <f>'t1'!M14</f>
        <v>0</v>
      </c>
      <c r="AE14" s="199"/>
      <c r="AF14" s="199"/>
      <c r="AG14" s="199"/>
      <c r="AH14" s="199"/>
      <c r="AI14" s="199"/>
      <c r="AJ14" s="200"/>
      <c r="AK14" s="200"/>
      <c r="AL14" s="200"/>
      <c r="AM14" s="200"/>
      <c r="AN14" s="200"/>
      <c r="AO14" s="200"/>
      <c r="AP14" s="200"/>
      <c r="AQ14" s="200"/>
      <c r="AR14" s="200"/>
      <c r="AS14" s="200"/>
      <c r="AT14" s="200"/>
      <c r="AU14" s="200"/>
      <c r="AV14" s="200"/>
      <c r="AW14" s="200"/>
      <c r="AX14" s="200"/>
      <c r="AY14" s="200"/>
      <c r="AZ14" s="200"/>
      <c r="BA14" s="200"/>
      <c r="BB14" s="200"/>
      <c r="BC14" s="477">
        <f t="shared" si="18"/>
        <v>0</v>
      </c>
      <c r="BD14" s="5">
        <f>'t1'!AQ14</f>
        <v>0</v>
      </c>
    </row>
    <row r="15" spans="1:56" ht="12.75" customHeight="1">
      <c r="A15" s="142" t="str">
        <f>'t1'!A15</f>
        <v>MAGGIORE + 23 ANNI</v>
      </c>
      <c r="B15" s="214" t="str">
        <f>'t1'!B15</f>
        <v>0D0527</v>
      </c>
      <c r="C15" s="833">
        <f t="shared" si="19"/>
        <v>0</v>
      </c>
      <c r="D15" s="833">
        <f t="shared" si="20"/>
        <v>0</v>
      </c>
      <c r="E15" s="833">
        <f t="shared" si="0"/>
        <v>0</v>
      </c>
      <c r="F15" s="833">
        <f t="shared" si="1"/>
        <v>0</v>
      </c>
      <c r="G15" s="833">
        <f t="shared" si="2"/>
        <v>0</v>
      </c>
      <c r="H15" s="834">
        <f t="shared" si="3"/>
        <v>0</v>
      </c>
      <c r="I15" s="834">
        <f t="shared" si="3"/>
        <v>0</v>
      </c>
      <c r="J15" s="834">
        <f t="shared" si="4"/>
        <v>0</v>
      </c>
      <c r="K15" s="834">
        <f t="shared" si="21"/>
        <v>0</v>
      </c>
      <c r="L15" s="834">
        <f t="shared" si="22"/>
        <v>0</v>
      </c>
      <c r="M15" s="834">
        <f t="shared" si="23"/>
        <v>0</v>
      </c>
      <c r="N15" s="834">
        <f t="shared" si="5"/>
        <v>0</v>
      </c>
      <c r="O15" s="834">
        <f t="shared" si="6"/>
        <v>0</v>
      </c>
      <c r="P15" s="834">
        <f t="shared" si="7"/>
        <v>0</v>
      </c>
      <c r="Q15" s="834">
        <f t="shared" si="8"/>
        <v>0</v>
      </c>
      <c r="R15" s="834">
        <f t="shared" si="9"/>
        <v>0</v>
      </c>
      <c r="S15" s="834">
        <f t="shared" si="10"/>
        <v>0</v>
      </c>
      <c r="T15" s="834">
        <f t="shared" si="11"/>
        <v>0</v>
      </c>
      <c r="U15" s="834">
        <f t="shared" si="12"/>
        <v>0</v>
      </c>
      <c r="V15" s="834">
        <f t="shared" si="12"/>
        <v>0</v>
      </c>
      <c r="W15" s="834">
        <f t="shared" si="13"/>
        <v>0</v>
      </c>
      <c r="X15" s="834">
        <f t="shared" si="14"/>
        <v>0</v>
      </c>
      <c r="Y15" s="834">
        <f t="shared" si="15"/>
        <v>0</v>
      </c>
      <c r="Z15" s="834">
        <f t="shared" si="16"/>
        <v>0</v>
      </c>
      <c r="AA15" s="477">
        <f t="shared" si="17"/>
        <v>0</v>
      </c>
      <c r="AB15" s="5">
        <f>'t1'!M15</f>
        <v>0</v>
      </c>
      <c r="AE15" s="199"/>
      <c r="AF15" s="199"/>
      <c r="AG15" s="199"/>
      <c r="AH15" s="199"/>
      <c r="AI15" s="199"/>
      <c r="AJ15" s="200"/>
      <c r="AK15" s="200"/>
      <c r="AL15" s="200"/>
      <c r="AM15" s="200"/>
      <c r="AN15" s="200"/>
      <c r="AO15" s="200"/>
      <c r="AP15" s="200"/>
      <c r="AQ15" s="200"/>
      <c r="AR15" s="200"/>
      <c r="AS15" s="200"/>
      <c r="AT15" s="200"/>
      <c r="AU15" s="200"/>
      <c r="AV15" s="200"/>
      <c r="AW15" s="200"/>
      <c r="AX15" s="200"/>
      <c r="AY15" s="200"/>
      <c r="AZ15" s="200"/>
      <c r="BA15" s="200"/>
      <c r="BB15" s="200"/>
      <c r="BC15" s="477">
        <f t="shared" si="18"/>
        <v>0</v>
      </c>
      <c r="BD15" s="5">
        <f>'t1'!AQ15</f>
        <v>0</v>
      </c>
    </row>
    <row r="16" spans="1:56" ht="12.75" customHeight="1">
      <c r="A16" s="142" t="str">
        <f>'t1'!A16</f>
        <v>MAGGIORE + 13 ANNI</v>
      </c>
      <c r="B16" s="214" t="str">
        <f>'t1'!B16</f>
        <v>0D0528</v>
      </c>
      <c r="C16" s="833">
        <f t="shared" si="19"/>
        <v>0</v>
      </c>
      <c r="D16" s="833">
        <f t="shared" si="20"/>
        <v>0</v>
      </c>
      <c r="E16" s="833">
        <f t="shared" si="0"/>
        <v>0</v>
      </c>
      <c r="F16" s="833">
        <f t="shared" si="1"/>
        <v>0</v>
      </c>
      <c r="G16" s="833">
        <f t="shared" si="2"/>
        <v>0</v>
      </c>
      <c r="H16" s="833">
        <f t="shared" si="3"/>
        <v>0</v>
      </c>
      <c r="I16" s="834">
        <f t="shared" si="3"/>
        <v>0</v>
      </c>
      <c r="J16" s="834">
        <f t="shared" si="4"/>
        <v>0</v>
      </c>
      <c r="K16" s="834">
        <f t="shared" si="21"/>
        <v>0</v>
      </c>
      <c r="L16" s="834">
        <f t="shared" si="22"/>
        <v>0</v>
      </c>
      <c r="M16" s="834">
        <f t="shared" si="23"/>
        <v>0</v>
      </c>
      <c r="N16" s="834">
        <f t="shared" si="5"/>
        <v>0</v>
      </c>
      <c r="O16" s="834">
        <f t="shared" si="6"/>
        <v>0</v>
      </c>
      <c r="P16" s="834">
        <f t="shared" si="7"/>
        <v>0</v>
      </c>
      <c r="Q16" s="834">
        <f t="shared" si="8"/>
        <v>0</v>
      </c>
      <c r="R16" s="834">
        <f t="shared" si="9"/>
        <v>0</v>
      </c>
      <c r="S16" s="834">
        <f t="shared" si="10"/>
        <v>0</v>
      </c>
      <c r="T16" s="834">
        <f t="shared" si="11"/>
        <v>0</v>
      </c>
      <c r="U16" s="834">
        <f t="shared" si="12"/>
        <v>0</v>
      </c>
      <c r="V16" s="834">
        <f t="shared" si="12"/>
        <v>0</v>
      </c>
      <c r="W16" s="834">
        <f t="shared" si="13"/>
        <v>0</v>
      </c>
      <c r="X16" s="834">
        <f t="shared" si="14"/>
        <v>0</v>
      </c>
      <c r="Y16" s="834">
        <f t="shared" si="15"/>
        <v>0</v>
      </c>
      <c r="Z16" s="834">
        <f t="shared" si="16"/>
        <v>0</v>
      </c>
      <c r="AA16" s="477">
        <f t="shared" si="17"/>
        <v>0</v>
      </c>
      <c r="AB16" s="5">
        <f>'t1'!M16</f>
        <v>0</v>
      </c>
      <c r="AE16" s="199"/>
      <c r="AF16" s="199"/>
      <c r="AG16" s="199"/>
      <c r="AH16" s="199"/>
      <c r="AI16" s="199"/>
      <c r="AJ16" s="199"/>
      <c r="AK16" s="196"/>
      <c r="AL16" s="200"/>
      <c r="AM16" s="200"/>
      <c r="AN16" s="200"/>
      <c r="AO16" s="200"/>
      <c r="AP16" s="200"/>
      <c r="AQ16" s="200"/>
      <c r="AR16" s="200"/>
      <c r="AS16" s="200"/>
      <c r="AT16" s="200"/>
      <c r="AU16" s="200"/>
      <c r="AV16" s="200"/>
      <c r="AW16" s="200"/>
      <c r="AX16" s="200"/>
      <c r="AY16" s="200"/>
      <c r="AZ16" s="200"/>
      <c r="BA16" s="200"/>
      <c r="BB16" s="200"/>
      <c r="BC16" s="477">
        <f t="shared" si="18"/>
        <v>0</v>
      </c>
      <c r="BD16" s="5">
        <f>'t1'!AQ16</f>
        <v>0</v>
      </c>
    </row>
    <row r="17" spans="1:56" ht="12.75" customHeight="1">
      <c r="A17" s="142" t="str">
        <f>'t1'!A17</f>
        <v>TENENTE COLONNELLO</v>
      </c>
      <c r="B17" s="214" t="str">
        <f>'t1'!B17</f>
        <v>019312</v>
      </c>
      <c r="C17" s="833">
        <f t="shared" si="19"/>
        <v>0</v>
      </c>
      <c r="D17" s="833">
        <f t="shared" si="20"/>
        <v>0</v>
      </c>
      <c r="E17" s="833">
        <f t="shared" si="0"/>
        <v>0</v>
      </c>
      <c r="F17" s="833">
        <f t="shared" si="1"/>
        <v>0</v>
      </c>
      <c r="G17" s="833">
        <f t="shared" si="2"/>
        <v>0</v>
      </c>
      <c r="H17" s="833">
        <f t="shared" si="3"/>
        <v>0</v>
      </c>
      <c r="I17" s="834">
        <f t="shared" si="3"/>
        <v>0</v>
      </c>
      <c r="J17" s="834">
        <f t="shared" si="4"/>
        <v>0</v>
      </c>
      <c r="K17" s="834">
        <f t="shared" si="21"/>
        <v>0</v>
      </c>
      <c r="L17" s="834">
        <f t="shared" si="22"/>
        <v>0</v>
      </c>
      <c r="M17" s="834">
        <f t="shared" si="23"/>
        <v>0</v>
      </c>
      <c r="N17" s="834">
        <f t="shared" si="5"/>
        <v>0</v>
      </c>
      <c r="O17" s="834">
        <f t="shared" si="6"/>
        <v>0</v>
      </c>
      <c r="P17" s="834">
        <f t="shared" si="7"/>
        <v>0</v>
      </c>
      <c r="Q17" s="834">
        <f t="shared" si="8"/>
        <v>0</v>
      </c>
      <c r="R17" s="834">
        <f t="shared" si="9"/>
        <v>0</v>
      </c>
      <c r="S17" s="834">
        <f t="shared" si="10"/>
        <v>0</v>
      </c>
      <c r="T17" s="834">
        <f t="shared" si="11"/>
        <v>0</v>
      </c>
      <c r="U17" s="834">
        <f t="shared" si="12"/>
        <v>0</v>
      </c>
      <c r="V17" s="834">
        <f t="shared" si="12"/>
        <v>0</v>
      </c>
      <c r="W17" s="834">
        <f t="shared" si="13"/>
        <v>0</v>
      </c>
      <c r="X17" s="834">
        <f t="shared" si="14"/>
        <v>0</v>
      </c>
      <c r="Y17" s="834">
        <f t="shared" si="15"/>
        <v>0</v>
      </c>
      <c r="Z17" s="834">
        <f t="shared" si="16"/>
        <v>0</v>
      </c>
      <c r="AA17" s="477">
        <f t="shared" si="17"/>
        <v>0</v>
      </c>
      <c r="AB17" s="5">
        <f>'t1'!M17</f>
        <v>0</v>
      </c>
      <c r="AE17" s="199"/>
      <c r="AF17" s="199"/>
      <c r="AG17" s="199"/>
      <c r="AH17" s="199"/>
      <c r="AI17" s="199"/>
      <c r="AJ17" s="199"/>
      <c r="AK17" s="196"/>
      <c r="AL17" s="200"/>
      <c r="AM17" s="200"/>
      <c r="AN17" s="200"/>
      <c r="AO17" s="200"/>
      <c r="AP17" s="200"/>
      <c r="AQ17" s="200"/>
      <c r="AR17" s="200"/>
      <c r="AS17" s="200"/>
      <c r="AT17" s="200"/>
      <c r="AU17" s="200"/>
      <c r="AV17" s="200"/>
      <c r="AW17" s="200"/>
      <c r="AX17" s="200"/>
      <c r="AY17" s="200"/>
      <c r="AZ17" s="200"/>
      <c r="BA17" s="200"/>
      <c r="BB17" s="200"/>
      <c r="BC17" s="477">
        <f t="shared" si="18"/>
        <v>0</v>
      </c>
      <c r="BD17" s="5">
        <f>'t1'!AQ17</f>
        <v>0</v>
      </c>
    </row>
    <row r="18" spans="1:56" ht="12.75" customHeight="1">
      <c r="A18" s="142" t="str">
        <f>'t1'!A18</f>
        <v>MAGGIORE CON 3 ANNI NEL GRADO</v>
      </c>
      <c r="B18" s="214" t="str">
        <f>'t1'!B18</f>
        <v>0D0936</v>
      </c>
      <c r="C18" s="833">
        <f t="shared" si="19"/>
        <v>0</v>
      </c>
      <c r="D18" s="833">
        <f t="shared" si="20"/>
        <v>0</v>
      </c>
      <c r="E18" s="833">
        <f t="shared" si="0"/>
        <v>0</v>
      </c>
      <c r="F18" s="833">
        <f t="shared" si="1"/>
        <v>0</v>
      </c>
      <c r="G18" s="833">
        <f t="shared" si="2"/>
        <v>0</v>
      </c>
      <c r="H18" s="833">
        <f t="shared" si="3"/>
        <v>0</v>
      </c>
      <c r="I18" s="834">
        <f t="shared" si="3"/>
        <v>0</v>
      </c>
      <c r="J18" s="834">
        <f t="shared" si="4"/>
        <v>0</v>
      </c>
      <c r="K18" s="834">
        <f t="shared" si="21"/>
        <v>0</v>
      </c>
      <c r="L18" s="834">
        <f t="shared" si="22"/>
        <v>0</v>
      </c>
      <c r="M18" s="834">
        <f t="shared" si="23"/>
        <v>0</v>
      </c>
      <c r="N18" s="834">
        <f t="shared" si="5"/>
        <v>0</v>
      </c>
      <c r="O18" s="834">
        <f t="shared" si="6"/>
        <v>0</v>
      </c>
      <c r="P18" s="834">
        <f t="shared" si="7"/>
        <v>0</v>
      </c>
      <c r="Q18" s="834">
        <f t="shared" si="8"/>
        <v>0</v>
      </c>
      <c r="R18" s="834">
        <f t="shared" si="9"/>
        <v>0</v>
      </c>
      <c r="S18" s="834">
        <f t="shared" si="10"/>
        <v>0</v>
      </c>
      <c r="T18" s="834">
        <f t="shared" si="11"/>
        <v>0</v>
      </c>
      <c r="U18" s="834">
        <f t="shared" si="12"/>
        <v>0</v>
      </c>
      <c r="V18" s="834">
        <f t="shared" si="12"/>
        <v>0</v>
      </c>
      <c r="W18" s="834">
        <f t="shared" si="13"/>
        <v>0</v>
      </c>
      <c r="X18" s="834">
        <f t="shared" si="14"/>
        <v>0</v>
      </c>
      <c r="Y18" s="834">
        <f t="shared" si="15"/>
        <v>0</v>
      </c>
      <c r="Z18" s="834">
        <f t="shared" si="16"/>
        <v>0</v>
      </c>
      <c r="AA18" s="477">
        <f t="shared" si="17"/>
        <v>0</v>
      </c>
      <c r="AB18" s="5">
        <f>'t1'!M18</f>
        <v>0</v>
      </c>
      <c r="AE18" s="199"/>
      <c r="AF18" s="199"/>
      <c r="AG18" s="199"/>
      <c r="AH18" s="199"/>
      <c r="AI18" s="199"/>
      <c r="AJ18" s="199"/>
      <c r="AK18" s="196"/>
      <c r="AL18" s="200"/>
      <c r="AM18" s="200"/>
      <c r="AN18" s="200"/>
      <c r="AO18" s="200"/>
      <c r="AP18" s="200"/>
      <c r="AQ18" s="200"/>
      <c r="AR18" s="200"/>
      <c r="AS18" s="200"/>
      <c r="AT18" s="200"/>
      <c r="AU18" s="200"/>
      <c r="AV18" s="200"/>
      <c r="AW18" s="200"/>
      <c r="AX18" s="200"/>
      <c r="AY18" s="200"/>
      <c r="AZ18" s="200"/>
      <c r="BA18" s="200"/>
      <c r="BB18" s="200"/>
      <c r="BC18" s="477">
        <f t="shared" si="18"/>
        <v>0</v>
      </c>
      <c r="BD18" s="5">
        <f>'t1'!AQ18</f>
        <v>0</v>
      </c>
    </row>
    <row r="19" spans="1:56" ht="12.75" customHeight="1">
      <c r="A19" s="142" t="str">
        <f>'t1'!A19</f>
        <v>MAGGIORE</v>
      </c>
      <c r="B19" s="214" t="str">
        <f>'t1'!B19</f>
        <v>019222</v>
      </c>
      <c r="C19" s="833">
        <f t="shared" si="19"/>
        <v>0</v>
      </c>
      <c r="D19" s="833">
        <f t="shared" si="20"/>
        <v>0</v>
      </c>
      <c r="E19" s="833">
        <f t="shared" si="0"/>
        <v>0</v>
      </c>
      <c r="F19" s="833">
        <f t="shared" si="1"/>
        <v>0</v>
      </c>
      <c r="G19" s="833">
        <f t="shared" si="2"/>
        <v>0</v>
      </c>
      <c r="H19" s="833">
        <f t="shared" si="3"/>
        <v>0</v>
      </c>
      <c r="I19" s="834">
        <f t="shared" si="3"/>
        <v>0</v>
      </c>
      <c r="J19" s="834">
        <f t="shared" si="4"/>
        <v>0</v>
      </c>
      <c r="K19" s="834">
        <f t="shared" si="21"/>
        <v>0</v>
      </c>
      <c r="L19" s="834">
        <f t="shared" si="22"/>
        <v>0</v>
      </c>
      <c r="M19" s="834">
        <f t="shared" si="23"/>
        <v>0</v>
      </c>
      <c r="N19" s="834">
        <f t="shared" si="5"/>
        <v>0</v>
      </c>
      <c r="O19" s="834">
        <f t="shared" si="6"/>
        <v>0</v>
      </c>
      <c r="P19" s="834">
        <f t="shared" si="7"/>
        <v>0</v>
      </c>
      <c r="Q19" s="834">
        <f t="shared" si="8"/>
        <v>0</v>
      </c>
      <c r="R19" s="834">
        <f t="shared" si="9"/>
        <v>0</v>
      </c>
      <c r="S19" s="834">
        <f t="shared" si="10"/>
        <v>0</v>
      </c>
      <c r="T19" s="834">
        <f t="shared" si="11"/>
        <v>0</v>
      </c>
      <c r="U19" s="834">
        <f t="shared" si="12"/>
        <v>0</v>
      </c>
      <c r="V19" s="834">
        <f t="shared" si="12"/>
        <v>0</v>
      </c>
      <c r="W19" s="834">
        <f t="shared" si="13"/>
        <v>0</v>
      </c>
      <c r="X19" s="834">
        <f t="shared" si="14"/>
        <v>0</v>
      </c>
      <c r="Y19" s="834">
        <f t="shared" si="15"/>
        <v>0</v>
      </c>
      <c r="Z19" s="834">
        <f t="shared" si="16"/>
        <v>0</v>
      </c>
      <c r="AA19" s="477">
        <f t="shared" si="17"/>
        <v>0</v>
      </c>
      <c r="AB19" s="5">
        <f>'t1'!M19</f>
        <v>0</v>
      </c>
      <c r="AE19" s="199"/>
      <c r="AF19" s="199"/>
      <c r="AG19" s="199"/>
      <c r="AH19" s="199"/>
      <c r="AI19" s="199"/>
      <c r="AJ19" s="199"/>
      <c r="AK19" s="196"/>
      <c r="AL19" s="200"/>
      <c r="AM19" s="200"/>
      <c r="AN19" s="200"/>
      <c r="AO19" s="200"/>
      <c r="AP19" s="200"/>
      <c r="AQ19" s="200"/>
      <c r="AR19" s="200"/>
      <c r="AS19" s="200"/>
      <c r="AT19" s="200"/>
      <c r="AU19" s="200"/>
      <c r="AV19" s="200"/>
      <c r="AW19" s="200"/>
      <c r="AX19" s="200"/>
      <c r="AY19" s="200"/>
      <c r="AZ19" s="200"/>
      <c r="BA19" s="200"/>
      <c r="BB19" s="200"/>
      <c r="BC19" s="477">
        <f t="shared" si="18"/>
        <v>0</v>
      </c>
      <c r="BD19" s="5">
        <f>'t1'!AQ19</f>
        <v>0</v>
      </c>
    </row>
    <row r="20" spans="1:56" ht="12.75" customHeight="1">
      <c r="A20" s="142" t="str">
        <f>'t1'!A20</f>
        <v>CAPITANO + 10 ANNI</v>
      </c>
      <c r="B20" s="214" t="str">
        <f>'t1'!B20</f>
        <v>018937</v>
      </c>
      <c r="C20" s="833">
        <f t="shared" si="19"/>
        <v>0</v>
      </c>
      <c r="D20" s="833">
        <f t="shared" si="20"/>
        <v>0</v>
      </c>
      <c r="E20" s="833">
        <f t="shared" si="0"/>
        <v>0</v>
      </c>
      <c r="F20" s="833">
        <f t="shared" si="1"/>
        <v>0</v>
      </c>
      <c r="G20" s="833">
        <f t="shared" si="2"/>
        <v>0</v>
      </c>
      <c r="H20" s="834">
        <f t="shared" si="3"/>
        <v>0</v>
      </c>
      <c r="I20" s="834">
        <f t="shared" si="3"/>
        <v>0</v>
      </c>
      <c r="J20" s="834">
        <f t="shared" si="4"/>
        <v>0</v>
      </c>
      <c r="K20" s="834">
        <f t="shared" si="21"/>
        <v>0</v>
      </c>
      <c r="L20" s="834">
        <f t="shared" si="22"/>
        <v>0</v>
      </c>
      <c r="M20" s="834">
        <f t="shared" si="23"/>
        <v>0</v>
      </c>
      <c r="N20" s="834">
        <f t="shared" si="5"/>
        <v>0</v>
      </c>
      <c r="O20" s="834">
        <f t="shared" si="6"/>
        <v>0</v>
      </c>
      <c r="P20" s="834">
        <f t="shared" si="7"/>
        <v>0</v>
      </c>
      <c r="Q20" s="834">
        <f t="shared" si="8"/>
        <v>0</v>
      </c>
      <c r="R20" s="834">
        <f t="shared" si="9"/>
        <v>0</v>
      </c>
      <c r="S20" s="834">
        <f t="shared" si="10"/>
        <v>0</v>
      </c>
      <c r="T20" s="834">
        <f t="shared" si="11"/>
        <v>0</v>
      </c>
      <c r="U20" s="834">
        <f t="shared" si="12"/>
        <v>0</v>
      </c>
      <c r="V20" s="834">
        <f t="shared" si="12"/>
        <v>0</v>
      </c>
      <c r="W20" s="834">
        <f t="shared" si="13"/>
        <v>0</v>
      </c>
      <c r="X20" s="834">
        <f t="shared" si="14"/>
        <v>0</v>
      </c>
      <c r="Y20" s="834">
        <f t="shared" si="15"/>
        <v>0</v>
      </c>
      <c r="Z20" s="834">
        <f t="shared" si="16"/>
        <v>0</v>
      </c>
      <c r="AA20" s="477">
        <f t="shared" si="17"/>
        <v>0</v>
      </c>
      <c r="AB20" s="5">
        <f>'t1'!M20</f>
        <v>0</v>
      </c>
      <c r="AE20" s="199"/>
      <c r="AF20" s="199"/>
      <c r="AG20" s="199"/>
      <c r="AH20" s="199"/>
      <c r="AI20" s="199"/>
      <c r="AJ20" s="200"/>
      <c r="AK20" s="200"/>
      <c r="AL20" s="200"/>
      <c r="AM20" s="200"/>
      <c r="AN20" s="200"/>
      <c r="AO20" s="200"/>
      <c r="AP20" s="200"/>
      <c r="AQ20" s="200"/>
      <c r="AR20" s="200"/>
      <c r="AS20" s="200"/>
      <c r="AT20" s="200"/>
      <c r="AU20" s="200"/>
      <c r="AV20" s="200"/>
      <c r="AW20" s="200"/>
      <c r="AX20" s="200"/>
      <c r="AY20" s="200"/>
      <c r="AZ20" s="200"/>
      <c r="BA20" s="200"/>
      <c r="BB20" s="200"/>
      <c r="BC20" s="477">
        <f t="shared" si="18"/>
        <v>0</v>
      </c>
      <c r="BD20" s="5">
        <f>'t1'!AQ20</f>
        <v>0</v>
      </c>
    </row>
    <row r="21" spans="1:56" ht="12.75" customHeight="1">
      <c r="A21" s="142" t="str">
        <f>'t1'!A21</f>
        <v>CAPITANO</v>
      </c>
      <c r="B21" s="214" t="str">
        <f>'t1'!B21</f>
        <v>018213</v>
      </c>
      <c r="C21" s="833">
        <f t="shared" si="19"/>
        <v>0</v>
      </c>
      <c r="D21" s="833">
        <f t="shared" si="20"/>
        <v>0</v>
      </c>
      <c r="E21" s="833">
        <f t="shared" si="0"/>
        <v>0</v>
      </c>
      <c r="F21" s="833">
        <f t="shared" si="1"/>
        <v>0</v>
      </c>
      <c r="G21" s="833">
        <f t="shared" si="2"/>
        <v>0</v>
      </c>
      <c r="H21" s="834">
        <f t="shared" si="3"/>
        <v>0</v>
      </c>
      <c r="I21" s="834">
        <f t="shared" si="3"/>
        <v>0</v>
      </c>
      <c r="J21" s="834">
        <f t="shared" si="4"/>
        <v>0</v>
      </c>
      <c r="K21" s="834">
        <f t="shared" si="21"/>
        <v>0</v>
      </c>
      <c r="L21" s="834">
        <f t="shared" si="22"/>
        <v>0</v>
      </c>
      <c r="M21" s="834">
        <f t="shared" si="23"/>
        <v>0</v>
      </c>
      <c r="N21" s="834">
        <f t="shared" si="5"/>
        <v>0</v>
      </c>
      <c r="O21" s="834">
        <f t="shared" si="6"/>
        <v>0</v>
      </c>
      <c r="P21" s="834">
        <f t="shared" si="7"/>
        <v>0</v>
      </c>
      <c r="Q21" s="834">
        <f t="shared" si="8"/>
        <v>0</v>
      </c>
      <c r="R21" s="834">
        <f t="shared" si="9"/>
        <v>0</v>
      </c>
      <c r="S21" s="834">
        <f t="shared" si="10"/>
        <v>0</v>
      </c>
      <c r="T21" s="834">
        <f t="shared" si="11"/>
        <v>0</v>
      </c>
      <c r="U21" s="834">
        <f t="shared" si="12"/>
        <v>0</v>
      </c>
      <c r="V21" s="834">
        <f t="shared" si="12"/>
        <v>0</v>
      </c>
      <c r="W21" s="834">
        <f t="shared" si="13"/>
        <v>0</v>
      </c>
      <c r="X21" s="834">
        <f t="shared" si="14"/>
        <v>0</v>
      </c>
      <c r="Y21" s="834">
        <f t="shared" si="15"/>
        <v>0</v>
      </c>
      <c r="Z21" s="834">
        <f t="shared" si="16"/>
        <v>0</v>
      </c>
      <c r="AA21" s="477">
        <f t="shared" si="17"/>
        <v>0</v>
      </c>
      <c r="AB21" s="5">
        <f>'t1'!M21</f>
        <v>0</v>
      </c>
      <c r="AE21" s="199"/>
      <c r="AF21" s="199"/>
      <c r="AG21" s="199"/>
      <c r="AH21" s="199"/>
      <c r="AI21" s="199"/>
      <c r="AJ21" s="200"/>
      <c r="AK21" s="200"/>
      <c r="AL21" s="200"/>
      <c r="AM21" s="200"/>
      <c r="AN21" s="200"/>
      <c r="AO21" s="200"/>
      <c r="AP21" s="200"/>
      <c r="AQ21" s="200"/>
      <c r="AR21" s="200"/>
      <c r="AS21" s="200"/>
      <c r="AT21" s="200"/>
      <c r="AU21" s="200"/>
      <c r="AV21" s="200"/>
      <c r="AW21" s="200"/>
      <c r="AX21" s="200"/>
      <c r="AY21" s="200"/>
      <c r="AZ21" s="200"/>
      <c r="BA21" s="200"/>
      <c r="BB21" s="200"/>
      <c r="BC21" s="477">
        <f t="shared" si="18"/>
        <v>0</v>
      </c>
      <c r="BD21" s="5">
        <f>'t1'!AQ21</f>
        <v>0</v>
      </c>
    </row>
    <row r="22" spans="1:56" ht="12.75" customHeight="1">
      <c r="A22" s="142" t="str">
        <f>'t1'!A22</f>
        <v>TENENTE</v>
      </c>
      <c r="B22" s="214" t="str">
        <f>'t1'!B22</f>
        <v>018226</v>
      </c>
      <c r="C22" s="833">
        <f t="shared" si="19"/>
        <v>0</v>
      </c>
      <c r="D22" s="833">
        <f t="shared" si="20"/>
        <v>0</v>
      </c>
      <c r="E22" s="833">
        <f t="shared" si="0"/>
        <v>0</v>
      </c>
      <c r="F22" s="833">
        <f t="shared" si="1"/>
        <v>0</v>
      </c>
      <c r="G22" s="833">
        <f t="shared" si="2"/>
        <v>0</v>
      </c>
      <c r="H22" s="834">
        <f t="shared" si="3"/>
        <v>0</v>
      </c>
      <c r="I22" s="834">
        <f t="shared" si="3"/>
        <v>0</v>
      </c>
      <c r="J22" s="834">
        <f t="shared" si="4"/>
        <v>0</v>
      </c>
      <c r="K22" s="834">
        <f t="shared" si="21"/>
        <v>0</v>
      </c>
      <c r="L22" s="834">
        <f t="shared" si="22"/>
        <v>0</v>
      </c>
      <c r="M22" s="834">
        <f t="shared" si="23"/>
        <v>0</v>
      </c>
      <c r="N22" s="834">
        <f t="shared" si="5"/>
        <v>0</v>
      </c>
      <c r="O22" s="834">
        <f t="shared" si="6"/>
        <v>0</v>
      </c>
      <c r="P22" s="834">
        <f t="shared" si="7"/>
        <v>0</v>
      </c>
      <c r="Q22" s="834">
        <f t="shared" si="8"/>
        <v>0</v>
      </c>
      <c r="R22" s="834">
        <f t="shared" si="9"/>
        <v>0</v>
      </c>
      <c r="S22" s="834">
        <f t="shared" si="10"/>
        <v>0</v>
      </c>
      <c r="T22" s="834">
        <f t="shared" si="11"/>
        <v>0</v>
      </c>
      <c r="U22" s="834">
        <f t="shared" si="12"/>
        <v>0</v>
      </c>
      <c r="V22" s="834">
        <f t="shared" si="12"/>
        <v>0</v>
      </c>
      <c r="W22" s="834">
        <f t="shared" si="13"/>
        <v>0</v>
      </c>
      <c r="X22" s="834">
        <f t="shared" si="14"/>
        <v>0</v>
      </c>
      <c r="Y22" s="834">
        <f t="shared" si="15"/>
        <v>0</v>
      </c>
      <c r="Z22" s="834">
        <f t="shared" si="16"/>
        <v>0</v>
      </c>
      <c r="AA22" s="477">
        <f t="shared" si="17"/>
        <v>0</v>
      </c>
      <c r="AB22" s="5">
        <f>'t1'!M22</f>
        <v>0</v>
      </c>
      <c r="AE22" s="199"/>
      <c r="AF22" s="199"/>
      <c r="AG22" s="199"/>
      <c r="AH22" s="199"/>
      <c r="AI22" s="199"/>
      <c r="AJ22" s="200"/>
      <c r="AK22" s="200"/>
      <c r="AL22" s="200"/>
      <c r="AM22" s="200"/>
      <c r="AN22" s="200"/>
      <c r="AO22" s="200"/>
      <c r="AP22" s="200"/>
      <c r="AQ22" s="200"/>
      <c r="AR22" s="200"/>
      <c r="AS22" s="200"/>
      <c r="AT22" s="200"/>
      <c r="AU22" s="200"/>
      <c r="AV22" s="200"/>
      <c r="AW22" s="200"/>
      <c r="AX22" s="200"/>
      <c r="AY22" s="200"/>
      <c r="AZ22" s="200"/>
      <c r="BA22" s="200"/>
      <c r="BB22" s="200"/>
      <c r="BC22" s="477">
        <f t="shared" si="18"/>
        <v>0</v>
      </c>
      <c r="BD22" s="5">
        <f>'t1'!AQ22</f>
        <v>0</v>
      </c>
    </row>
    <row r="23" spans="1:56" ht="12.75" customHeight="1">
      <c r="A23" s="142" t="str">
        <f>'t1'!A23</f>
        <v>SOTTOTENENTE</v>
      </c>
      <c r="B23" s="214" t="str">
        <f>'t1'!B23</f>
        <v>017225</v>
      </c>
      <c r="C23" s="833">
        <f t="shared" si="19"/>
        <v>0</v>
      </c>
      <c r="D23" s="833">
        <f t="shared" si="20"/>
        <v>0</v>
      </c>
      <c r="E23" s="833">
        <f t="shared" si="0"/>
        <v>0</v>
      </c>
      <c r="F23" s="833">
        <f t="shared" si="1"/>
        <v>0</v>
      </c>
      <c r="G23" s="833">
        <f t="shared" si="2"/>
        <v>0</v>
      </c>
      <c r="H23" s="831">
        <f t="shared" si="3"/>
        <v>0</v>
      </c>
      <c r="I23" s="834">
        <f t="shared" si="3"/>
        <v>0</v>
      </c>
      <c r="J23" s="834">
        <f t="shared" si="4"/>
        <v>0</v>
      </c>
      <c r="K23" s="834">
        <f t="shared" si="21"/>
        <v>0</v>
      </c>
      <c r="L23" s="834">
        <f t="shared" si="22"/>
        <v>0</v>
      </c>
      <c r="M23" s="834">
        <f t="shared" si="23"/>
        <v>0</v>
      </c>
      <c r="N23" s="834">
        <f t="shared" si="5"/>
        <v>0</v>
      </c>
      <c r="O23" s="835">
        <f t="shared" si="6"/>
        <v>0</v>
      </c>
      <c r="P23" s="834">
        <f t="shared" si="7"/>
        <v>0</v>
      </c>
      <c r="Q23" s="834">
        <f t="shared" si="8"/>
        <v>0</v>
      </c>
      <c r="R23" s="834">
        <f t="shared" si="9"/>
        <v>0</v>
      </c>
      <c r="S23" s="834">
        <f t="shared" si="10"/>
        <v>0</v>
      </c>
      <c r="T23" s="834">
        <f t="shared" si="11"/>
        <v>0</v>
      </c>
      <c r="U23" s="834">
        <f t="shared" si="12"/>
        <v>0</v>
      </c>
      <c r="V23" s="834">
        <f t="shared" si="12"/>
        <v>0</v>
      </c>
      <c r="W23" s="834">
        <f t="shared" si="13"/>
        <v>0</v>
      </c>
      <c r="X23" s="834">
        <f t="shared" si="14"/>
        <v>0</v>
      </c>
      <c r="Y23" s="834">
        <f t="shared" si="15"/>
        <v>0</v>
      </c>
      <c r="Z23" s="834">
        <f t="shared" si="16"/>
        <v>0</v>
      </c>
      <c r="AA23" s="477">
        <f t="shared" si="17"/>
        <v>0</v>
      </c>
      <c r="AB23" s="5">
        <f>'t1'!M23</f>
        <v>0</v>
      </c>
      <c r="AE23" s="199"/>
      <c r="AF23" s="199"/>
      <c r="AG23" s="199"/>
      <c r="AH23" s="199"/>
      <c r="AI23" s="199"/>
      <c r="AJ23" s="196"/>
      <c r="AK23" s="196"/>
      <c r="AL23" s="200"/>
      <c r="AM23" s="200"/>
      <c r="AN23" s="200"/>
      <c r="AO23" s="200"/>
      <c r="AP23" s="200"/>
      <c r="AQ23" s="201"/>
      <c r="AR23" s="200"/>
      <c r="AS23" s="200"/>
      <c r="AT23" s="200"/>
      <c r="AU23" s="200"/>
      <c r="AV23" s="200"/>
      <c r="AW23" s="200"/>
      <c r="AX23" s="200"/>
      <c r="AY23" s="200"/>
      <c r="AZ23" s="200"/>
      <c r="BA23" s="200"/>
      <c r="BB23" s="200"/>
      <c r="BC23" s="477">
        <f t="shared" si="18"/>
        <v>0</v>
      </c>
      <c r="BD23" s="5">
        <f>'t1'!AQ23</f>
        <v>0</v>
      </c>
    </row>
    <row r="24" spans="1:56" ht="12.75" customHeight="1">
      <c r="A24" s="142" t="str">
        <f>'t1'!A24</f>
        <v>LUOGOTENENTE CARICHE SPECIALI</v>
      </c>
      <c r="B24" s="214" t="str">
        <f>'t1'!B24</f>
        <v>017964</v>
      </c>
      <c r="C24" s="833">
        <f t="shared" si="19"/>
        <v>0</v>
      </c>
      <c r="D24" s="833">
        <f t="shared" si="20"/>
        <v>0</v>
      </c>
      <c r="E24" s="833">
        <f t="shared" si="0"/>
        <v>0</v>
      </c>
      <c r="F24" s="833">
        <f t="shared" si="1"/>
        <v>0</v>
      </c>
      <c r="G24" s="833">
        <f t="shared" si="2"/>
        <v>0</v>
      </c>
      <c r="H24" s="831">
        <f t="shared" si="3"/>
        <v>0</v>
      </c>
      <c r="I24" s="834">
        <f t="shared" si="3"/>
        <v>0</v>
      </c>
      <c r="J24" s="834">
        <f t="shared" si="4"/>
        <v>0</v>
      </c>
      <c r="K24" s="834">
        <f t="shared" si="21"/>
        <v>0</v>
      </c>
      <c r="L24" s="834">
        <f t="shared" si="22"/>
        <v>0</v>
      </c>
      <c r="M24" s="834">
        <f t="shared" si="23"/>
        <v>0</v>
      </c>
      <c r="N24" s="834">
        <f t="shared" si="5"/>
        <v>0</v>
      </c>
      <c r="O24" s="835">
        <f t="shared" si="6"/>
        <v>0</v>
      </c>
      <c r="P24" s="834">
        <f t="shared" si="7"/>
        <v>0</v>
      </c>
      <c r="Q24" s="834">
        <f t="shared" si="8"/>
        <v>0</v>
      </c>
      <c r="R24" s="834">
        <f t="shared" si="9"/>
        <v>0</v>
      </c>
      <c r="S24" s="834">
        <f t="shared" si="10"/>
        <v>0</v>
      </c>
      <c r="T24" s="834">
        <f t="shared" si="11"/>
        <v>0</v>
      </c>
      <c r="U24" s="834">
        <f t="shared" si="12"/>
        <v>0</v>
      </c>
      <c r="V24" s="834">
        <f t="shared" si="12"/>
        <v>0</v>
      </c>
      <c r="W24" s="834">
        <f t="shared" si="13"/>
        <v>0</v>
      </c>
      <c r="X24" s="834">
        <f t="shared" si="14"/>
        <v>0</v>
      </c>
      <c r="Y24" s="834">
        <f t="shared" si="15"/>
        <v>0</v>
      </c>
      <c r="Z24" s="834">
        <f t="shared" si="16"/>
        <v>0</v>
      </c>
      <c r="AA24" s="477">
        <f t="shared" si="17"/>
        <v>0</v>
      </c>
      <c r="AB24" s="5">
        <f>'t1'!M24</f>
        <v>0</v>
      </c>
      <c r="AE24" s="199"/>
      <c r="AF24" s="199"/>
      <c r="AG24" s="199"/>
      <c r="AH24" s="199"/>
      <c r="AI24" s="199"/>
      <c r="AJ24" s="196"/>
      <c r="AK24" s="196"/>
      <c r="AL24" s="200"/>
      <c r="AM24" s="200"/>
      <c r="AN24" s="200"/>
      <c r="AO24" s="200"/>
      <c r="AP24" s="200"/>
      <c r="AQ24" s="201"/>
      <c r="AR24" s="200"/>
      <c r="AS24" s="200"/>
      <c r="AT24" s="200"/>
      <c r="AU24" s="200"/>
      <c r="AV24" s="200"/>
      <c r="AW24" s="200"/>
      <c r="AX24" s="200"/>
      <c r="AY24" s="200"/>
      <c r="AZ24" s="200"/>
      <c r="BA24" s="200"/>
      <c r="BB24" s="200"/>
      <c r="BC24" s="477">
        <f t="shared" si="18"/>
        <v>0</v>
      </c>
      <c r="BD24" s="5">
        <f>'t1'!AQ24</f>
        <v>0</v>
      </c>
    </row>
    <row r="25" spans="1:56" ht="12.75" customHeight="1">
      <c r="A25" s="142" t="str">
        <f>'t1'!A25</f>
        <v>LUOGOTENENTE</v>
      </c>
      <c r="B25" s="214" t="str">
        <f>'t1'!B25</f>
        <v>017836</v>
      </c>
      <c r="C25" s="833">
        <f t="shared" si="19"/>
        <v>0</v>
      </c>
      <c r="D25" s="833">
        <f t="shared" si="20"/>
        <v>0</v>
      </c>
      <c r="E25" s="833">
        <f t="shared" si="0"/>
        <v>0</v>
      </c>
      <c r="F25" s="833">
        <f t="shared" si="1"/>
        <v>0</v>
      </c>
      <c r="G25" s="833">
        <f t="shared" si="2"/>
        <v>0</v>
      </c>
      <c r="H25" s="831">
        <f t="shared" si="3"/>
        <v>0</v>
      </c>
      <c r="I25" s="834">
        <f t="shared" si="3"/>
        <v>0</v>
      </c>
      <c r="J25" s="834">
        <f t="shared" si="4"/>
        <v>0</v>
      </c>
      <c r="K25" s="834">
        <f t="shared" si="21"/>
        <v>0</v>
      </c>
      <c r="L25" s="834">
        <f t="shared" si="22"/>
        <v>0</v>
      </c>
      <c r="M25" s="834">
        <f t="shared" si="23"/>
        <v>0</v>
      </c>
      <c r="N25" s="834">
        <f t="shared" si="5"/>
        <v>0</v>
      </c>
      <c r="O25" s="835">
        <f t="shared" si="6"/>
        <v>0</v>
      </c>
      <c r="P25" s="834">
        <f t="shared" si="7"/>
        <v>0</v>
      </c>
      <c r="Q25" s="834">
        <f t="shared" si="8"/>
        <v>0</v>
      </c>
      <c r="R25" s="834">
        <f t="shared" si="9"/>
        <v>0</v>
      </c>
      <c r="S25" s="834">
        <f t="shared" si="10"/>
        <v>0</v>
      </c>
      <c r="T25" s="834">
        <f t="shared" si="11"/>
        <v>0</v>
      </c>
      <c r="U25" s="834">
        <f t="shared" si="12"/>
        <v>0</v>
      </c>
      <c r="V25" s="834">
        <f t="shared" si="12"/>
        <v>0</v>
      </c>
      <c r="W25" s="834">
        <f t="shared" si="13"/>
        <v>0</v>
      </c>
      <c r="X25" s="834">
        <f t="shared" si="14"/>
        <v>0</v>
      </c>
      <c r="Y25" s="834">
        <f t="shared" si="15"/>
        <v>0</v>
      </c>
      <c r="Z25" s="834">
        <f t="shared" si="16"/>
        <v>0</v>
      </c>
      <c r="AA25" s="477">
        <f t="shared" si="17"/>
        <v>0</v>
      </c>
      <c r="AB25" s="5">
        <f>'t1'!M25</f>
        <v>0</v>
      </c>
      <c r="AE25" s="199"/>
      <c r="AF25" s="199"/>
      <c r="AG25" s="199"/>
      <c r="AH25" s="199"/>
      <c r="AI25" s="199"/>
      <c r="AJ25" s="196"/>
      <c r="AK25" s="196"/>
      <c r="AL25" s="200"/>
      <c r="AM25" s="200"/>
      <c r="AN25" s="200"/>
      <c r="AO25" s="200"/>
      <c r="AP25" s="200"/>
      <c r="AQ25" s="201"/>
      <c r="AR25" s="200"/>
      <c r="AS25" s="200"/>
      <c r="AT25" s="200"/>
      <c r="AU25" s="200"/>
      <c r="AV25" s="200"/>
      <c r="AW25" s="200"/>
      <c r="AX25" s="200"/>
      <c r="AY25" s="200"/>
      <c r="AZ25" s="200"/>
      <c r="BA25" s="200"/>
      <c r="BB25" s="200"/>
      <c r="BC25" s="477">
        <f t="shared" si="18"/>
        <v>0</v>
      </c>
      <c r="BD25" s="5">
        <f>'t1'!AQ25</f>
        <v>0</v>
      </c>
    </row>
    <row r="26" spans="1:56" ht="12.75" customHeight="1">
      <c r="A26" s="142" t="str">
        <f>'t1'!A26</f>
        <v>MARESCIALLO AIUTANTE CON 8 ANNI NEL GRADO</v>
      </c>
      <c r="B26" s="214" t="str">
        <f>'t1'!B26</f>
        <v>017837</v>
      </c>
      <c r="C26" s="833">
        <f t="shared" si="19"/>
        <v>0</v>
      </c>
      <c r="D26" s="833">
        <f t="shared" si="20"/>
        <v>0</v>
      </c>
      <c r="E26" s="833">
        <f t="shared" si="0"/>
        <v>0</v>
      </c>
      <c r="F26" s="833">
        <f t="shared" si="1"/>
        <v>0</v>
      </c>
      <c r="G26" s="833">
        <f t="shared" si="2"/>
        <v>0</v>
      </c>
      <c r="H26" s="831">
        <f t="shared" si="3"/>
        <v>0</v>
      </c>
      <c r="I26" s="834">
        <f t="shared" si="3"/>
        <v>0</v>
      </c>
      <c r="J26" s="834">
        <f t="shared" si="4"/>
        <v>0</v>
      </c>
      <c r="K26" s="834">
        <f t="shared" si="21"/>
        <v>0</v>
      </c>
      <c r="L26" s="834">
        <f t="shared" si="22"/>
        <v>0</v>
      </c>
      <c r="M26" s="834">
        <f t="shared" si="23"/>
        <v>0</v>
      </c>
      <c r="N26" s="834">
        <f t="shared" si="5"/>
        <v>0</v>
      </c>
      <c r="O26" s="835">
        <f t="shared" si="6"/>
        <v>0</v>
      </c>
      <c r="P26" s="834">
        <f t="shared" si="7"/>
        <v>0</v>
      </c>
      <c r="Q26" s="834">
        <f t="shared" si="8"/>
        <v>0</v>
      </c>
      <c r="R26" s="834">
        <f t="shared" si="9"/>
        <v>0</v>
      </c>
      <c r="S26" s="834">
        <f t="shared" si="10"/>
        <v>0</v>
      </c>
      <c r="T26" s="834">
        <f t="shared" si="11"/>
        <v>0</v>
      </c>
      <c r="U26" s="834">
        <f t="shared" si="12"/>
        <v>0</v>
      </c>
      <c r="V26" s="834">
        <f t="shared" si="12"/>
        <v>0</v>
      </c>
      <c r="W26" s="834">
        <f t="shared" si="13"/>
        <v>0</v>
      </c>
      <c r="X26" s="834">
        <f t="shared" si="14"/>
        <v>0</v>
      </c>
      <c r="Y26" s="834">
        <f t="shared" si="15"/>
        <v>0</v>
      </c>
      <c r="Z26" s="834">
        <f t="shared" si="16"/>
        <v>0</v>
      </c>
      <c r="AA26" s="477">
        <f t="shared" si="17"/>
        <v>0</v>
      </c>
      <c r="AB26" s="5">
        <f>'t1'!M26</f>
        <v>0</v>
      </c>
      <c r="AE26" s="199"/>
      <c r="AF26" s="199"/>
      <c r="AG26" s="199"/>
      <c r="AH26" s="199"/>
      <c r="AI26" s="199"/>
      <c r="AJ26" s="196"/>
      <c r="AK26" s="196"/>
      <c r="AL26" s="200"/>
      <c r="AM26" s="200"/>
      <c r="AN26" s="200"/>
      <c r="AO26" s="200"/>
      <c r="AP26" s="200"/>
      <c r="AQ26" s="201"/>
      <c r="AR26" s="200"/>
      <c r="AS26" s="200"/>
      <c r="AT26" s="200"/>
      <c r="AU26" s="200"/>
      <c r="AV26" s="200"/>
      <c r="AW26" s="200"/>
      <c r="AX26" s="200"/>
      <c r="AY26" s="200"/>
      <c r="AZ26" s="200"/>
      <c r="BA26" s="200"/>
      <c r="BB26" s="200"/>
      <c r="BC26" s="477">
        <f t="shared" si="18"/>
        <v>0</v>
      </c>
      <c r="BD26" s="5">
        <f>'t1'!AQ26</f>
        <v>0</v>
      </c>
    </row>
    <row r="27" spans="1:56" ht="12.75" customHeight="1">
      <c r="A27" s="142" t="str">
        <f>'t1'!A27</f>
        <v>MARESCIALLO AIUTANTE</v>
      </c>
      <c r="B27" s="214" t="str">
        <f>'t1'!B27</f>
        <v>017237</v>
      </c>
      <c r="C27" s="833">
        <f t="shared" si="19"/>
        <v>0</v>
      </c>
      <c r="D27" s="833">
        <f t="shared" si="20"/>
        <v>0</v>
      </c>
      <c r="E27" s="833">
        <f t="shared" si="0"/>
        <v>0</v>
      </c>
      <c r="F27" s="833">
        <f t="shared" si="1"/>
        <v>0</v>
      </c>
      <c r="G27" s="833">
        <f t="shared" si="2"/>
        <v>0</v>
      </c>
      <c r="H27" s="831">
        <f t="shared" si="3"/>
        <v>0</v>
      </c>
      <c r="I27" s="834">
        <f t="shared" si="3"/>
        <v>0</v>
      </c>
      <c r="J27" s="834">
        <f t="shared" si="4"/>
        <v>0</v>
      </c>
      <c r="K27" s="834">
        <f t="shared" si="21"/>
        <v>0</v>
      </c>
      <c r="L27" s="834">
        <f t="shared" si="22"/>
        <v>0</v>
      </c>
      <c r="M27" s="834">
        <f t="shared" si="23"/>
        <v>0</v>
      </c>
      <c r="N27" s="834">
        <f t="shared" si="5"/>
        <v>0</v>
      </c>
      <c r="O27" s="835">
        <f t="shared" si="6"/>
        <v>0</v>
      </c>
      <c r="P27" s="834">
        <f t="shared" si="7"/>
        <v>0</v>
      </c>
      <c r="Q27" s="834">
        <f t="shared" si="8"/>
        <v>0</v>
      </c>
      <c r="R27" s="834">
        <f t="shared" si="9"/>
        <v>0</v>
      </c>
      <c r="S27" s="834">
        <f t="shared" si="10"/>
        <v>0</v>
      </c>
      <c r="T27" s="834">
        <f t="shared" si="11"/>
        <v>0</v>
      </c>
      <c r="U27" s="834">
        <f t="shared" si="12"/>
        <v>0</v>
      </c>
      <c r="V27" s="834">
        <f t="shared" si="12"/>
        <v>0</v>
      </c>
      <c r="W27" s="834">
        <f t="shared" si="13"/>
        <v>0</v>
      </c>
      <c r="X27" s="834">
        <f t="shared" si="14"/>
        <v>0</v>
      </c>
      <c r="Y27" s="834">
        <f t="shared" si="15"/>
        <v>0</v>
      </c>
      <c r="Z27" s="834">
        <f t="shared" si="16"/>
        <v>0</v>
      </c>
      <c r="AA27" s="477">
        <f t="shared" si="17"/>
        <v>0</v>
      </c>
      <c r="AB27" s="5">
        <f>'t1'!M27</f>
        <v>0</v>
      </c>
      <c r="AE27" s="199"/>
      <c r="AF27" s="199"/>
      <c r="AG27" s="199"/>
      <c r="AH27" s="199"/>
      <c r="AI27" s="199"/>
      <c r="AJ27" s="196"/>
      <c r="AK27" s="196"/>
      <c r="AL27" s="200"/>
      <c r="AM27" s="200"/>
      <c r="AN27" s="200"/>
      <c r="AO27" s="200"/>
      <c r="AP27" s="200"/>
      <c r="AQ27" s="201"/>
      <c r="AR27" s="200"/>
      <c r="AS27" s="200"/>
      <c r="AT27" s="200"/>
      <c r="AU27" s="200"/>
      <c r="AV27" s="200"/>
      <c r="AW27" s="200"/>
      <c r="AX27" s="200"/>
      <c r="AY27" s="200"/>
      <c r="AZ27" s="200"/>
      <c r="BA27" s="200"/>
      <c r="BB27" s="200"/>
      <c r="BC27" s="477">
        <f t="shared" si="18"/>
        <v>0</v>
      </c>
      <c r="BD27" s="5">
        <f>'t1'!AQ27</f>
        <v>0</v>
      </c>
    </row>
    <row r="28" spans="1:56" ht="12.75" customHeight="1">
      <c r="A28" s="142" t="str">
        <f>'t1'!A28</f>
        <v>MARESCIALLO CAPO CON 10 ANNI</v>
      </c>
      <c r="B28" s="214" t="str">
        <f>'t1'!B28</f>
        <v>016MC0</v>
      </c>
      <c r="C28" s="833">
        <f t="shared" si="19"/>
        <v>0</v>
      </c>
      <c r="D28" s="833">
        <f t="shared" si="20"/>
        <v>0</v>
      </c>
      <c r="E28" s="833">
        <f t="shared" si="0"/>
        <v>0</v>
      </c>
      <c r="F28" s="833">
        <f t="shared" si="1"/>
        <v>0</v>
      </c>
      <c r="G28" s="833">
        <f t="shared" si="2"/>
        <v>0</v>
      </c>
      <c r="H28" s="831">
        <f t="shared" si="3"/>
        <v>0</v>
      </c>
      <c r="I28" s="834">
        <f t="shared" si="3"/>
        <v>0</v>
      </c>
      <c r="J28" s="836">
        <f t="shared" si="4"/>
        <v>0</v>
      </c>
      <c r="K28" s="834">
        <f t="shared" si="21"/>
        <v>0</v>
      </c>
      <c r="L28" s="834">
        <f t="shared" si="22"/>
        <v>0</v>
      </c>
      <c r="M28" s="834">
        <f t="shared" si="23"/>
        <v>0</v>
      </c>
      <c r="N28" s="836">
        <f t="shared" si="5"/>
        <v>0</v>
      </c>
      <c r="O28" s="836">
        <f t="shared" si="6"/>
        <v>0</v>
      </c>
      <c r="P28" s="834">
        <f t="shared" si="7"/>
        <v>0</v>
      </c>
      <c r="Q28" s="834">
        <f t="shared" si="8"/>
        <v>0</v>
      </c>
      <c r="R28" s="834">
        <f t="shared" si="9"/>
        <v>0</v>
      </c>
      <c r="S28" s="834">
        <f t="shared" si="10"/>
        <v>0</v>
      </c>
      <c r="T28" s="834">
        <f t="shared" si="11"/>
        <v>0</v>
      </c>
      <c r="U28" s="834">
        <f t="shared" si="12"/>
        <v>0</v>
      </c>
      <c r="V28" s="834">
        <f t="shared" si="12"/>
        <v>0</v>
      </c>
      <c r="W28" s="834">
        <f t="shared" si="13"/>
        <v>0</v>
      </c>
      <c r="X28" s="834">
        <f t="shared" si="14"/>
        <v>0</v>
      </c>
      <c r="Y28" s="834">
        <f t="shared" si="15"/>
        <v>0</v>
      </c>
      <c r="Z28" s="834">
        <f t="shared" si="16"/>
        <v>0</v>
      </c>
      <c r="AA28" s="477">
        <f t="shared" si="17"/>
        <v>0</v>
      </c>
      <c r="AB28" s="5">
        <f>'t1'!M28</f>
        <v>0</v>
      </c>
      <c r="AE28" s="199"/>
      <c r="AF28" s="199"/>
      <c r="AG28" s="199"/>
      <c r="AH28" s="199"/>
      <c r="AI28" s="199"/>
      <c r="AJ28" s="196"/>
      <c r="AK28" s="196"/>
      <c r="AL28" s="202"/>
      <c r="AM28" s="202"/>
      <c r="AN28" s="202"/>
      <c r="AO28" s="202"/>
      <c r="AP28" s="202"/>
      <c r="AQ28" s="202"/>
      <c r="AR28" s="200"/>
      <c r="AS28" s="200"/>
      <c r="AT28" s="200"/>
      <c r="AU28" s="200"/>
      <c r="AV28" s="200"/>
      <c r="AW28" s="200"/>
      <c r="AX28" s="200"/>
      <c r="AY28" s="200"/>
      <c r="AZ28" s="200"/>
      <c r="BA28" s="200"/>
      <c r="BB28" s="200"/>
      <c r="BC28" s="477">
        <f t="shared" si="18"/>
        <v>0</v>
      </c>
      <c r="BD28" s="5">
        <f>'t1'!AQ28</f>
        <v>0</v>
      </c>
    </row>
    <row r="29" spans="1:56" ht="12.75" customHeight="1">
      <c r="A29" s="142" t="str">
        <f>'t1'!A29</f>
        <v>MARESCIALLO CAPO</v>
      </c>
      <c r="B29" s="214" t="str">
        <f>'t1'!B29</f>
        <v>016224</v>
      </c>
      <c r="C29" s="833">
        <f t="shared" si="19"/>
        <v>0</v>
      </c>
      <c r="D29" s="833">
        <f t="shared" si="20"/>
        <v>0</v>
      </c>
      <c r="E29" s="833">
        <f t="shared" si="0"/>
        <v>0</v>
      </c>
      <c r="F29" s="833">
        <f t="shared" si="1"/>
        <v>0</v>
      </c>
      <c r="G29" s="833">
        <f t="shared" si="2"/>
        <v>0</v>
      </c>
      <c r="H29" s="833">
        <f t="shared" si="3"/>
        <v>0</v>
      </c>
      <c r="I29" s="834">
        <f t="shared" si="3"/>
        <v>0</v>
      </c>
      <c r="J29" s="834">
        <f t="shared" si="4"/>
        <v>0</v>
      </c>
      <c r="K29" s="834">
        <f t="shared" si="21"/>
        <v>0</v>
      </c>
      <c r="L29" s="834">
        <f t="shared" si="22"/>
        <v>0</v>
      </c>
      <c r="M29" s="834">
        <f t="shared" si="23"/>
        <v>0</v>
      </c>
      <c r="N29" s="834">
        <f t="shared" si="5"/>
        <v>0</v>
      </c>
      <c r="O29" s="835">
        <f t="shared" si="6"/>
        <v>0</v>
      </c>
      <c r="P29" s="834">
        <f t="shared" si="7"/>
        <v>0</v>
      </c>
      <c r="Q29" s="834">
        <f t="shared" si="8"/>
        <v>0</v>
      </c>
      <c r="R29" s="834">
        <f t="shared" si="9"/>
        <v>0</v>
      </c>
      <c r="S29" s="834">
        <f t="shared" si="10"/>
        <v>0</v>
      </c>
      <c r="T29" s="834">
        <f t="shared" si="11"/>
        <v>0</v>
      </c>
      <c r="U29" s="834">
        <f t="shared" si="12"/>
        <v>0</v>
      </c>
      <c r="V29" s="834">
        <f t="shared" si="12"/>
        <v>0</v>
      </c>
      <c r="W29" s="834">
        <f t="shared" si="13"/>
        <v>0</v>
      </c>
      <c r="X29" s="834">
        <f t="shared" si="14"/>
        <v>0</v>
      </c>
      <c r="Y29" s="834">
        <f t="shared" si="15"/>
        <v>0</v>
      </c>
      <c r="Z29" s="834">
        <f t="shared" si="16"/>
        <v>0</v>
      </c>
      <c r="AA29" s="477">
        <f t="shared" si="17"/>
        <v>0</v>
      </c>
      <c r="AB29" s="5">
        <f>'t1'!M29</f>
        <v>0</v>
      </c>
      <c r="AE29" s="199"/>
      <c r="AF29" s="199"/>
      <c r="AG29" s="199"/>
      <c r="AH29" s="199"/>
      <c r="AI29" s="199"/>
      <c r="AJ29" s="199"/>
      <c r="AK29" s="196"/>
      <c r="AL29" s="200"/>
      <c r="AM29" s="200"/>
      <c r="AN29" s="200"/>
      <c r="AO29" s="200"/>
      <c r="AP29" s="200"/>
      <c r="AQ29" s="201"/>
      <c r="AR29" s="200"/>
      <c r="AS29" s="200"/>
      <c r="AT29" s="200"/>
      <c r="AU29" s="200"/>
      <c r="AV29" s="200"/>
      <c r="AW29" s="200"/>
      <c r="AX29" s="200"/>
      <c r="AY29" s="200"/>
      <c r="AZ29" s="200"/>
      <c r="BA29" s="200"/>
      <c r="BB29" s="200"/>
      <c r="BC29" s="477">
        <f t="shared" si="18"/>
        <v>0</v>
      </c>
      <c r="BD29" s="5">
        <f>'t1'!AQ29</f>
        <v>0</v>
      </c>
    </row>
    <row r="30" spans="1:56" ht="12.75" customHeight="1">
      <c r="A30" s="142" t="str">
        <f>'t1'!A30</f>
        <v>MARESCIALLO ORDINARIO</v>
      </c>
      <c r="B30" s="214" t="str">
        <f>'t1'!B30</f>
        <v>015238</v>
      </c>
      <c r="C30" s="833">
        <f t="shared" si="19"/>
        <v>0</v>
      </c>
      <c r="D30" s="833">
        <f t="shared" si="20"/>
        <v>0</v>
      </c>
      <c r="E30" s="833">
        <f t="shared" si="0"/>
        <v>0</v>
      </c>
      <c r="F30" s="833">
        <f t="shared" si="1"/>
        <v>0</v>
      </c>
      <c r="G30" s="833">
        <f t="shared" si="2"/>
        <v>0</v>
      </c>
      <c r="H30" s="833">
        <f t="shared" si="3"/>
        <v>0</v>
      </c>
      <c r="I30" s="834">
        <f t="shared" si="3"/>
        <v>0</v>
      </c>
      <c r="J30" s="834">
        <f t="shared" si="4"/>
        <v>0</v>
      </c>
      <c r="K30" s="834">
        <f t="shared" si="21"/>
        <v>0</v>
      </c>
      <c r="L30" s="834">
        <f t="shared" si="22"/>
        <v>0</v>
      </c>
      <c r="M30" s="834">
        <f t="shared" si="23"/>
        <v>0</v>
      </c>
      <c r="N30" s="834">
        <f t="shared" si="5"/>
        <v>0</v>
      </c>
      <c r="O30" s="834">
        <f t="shared" si="6"/>
        <v>0</v>
      </c>
      <c r="P30" s="834">
        <f t="shared" si="7"/>
        <v>0</v>
      </c>
      <c r="Q30" s="834">
        <f t="shared" si="8"/>
        <v>0</v>
      </c>
      <c r="R30" s="834">
        <f t="shared" si="9"/>
        <v>0</v>
      </c>
      <c r="S30" s="834">
        <f t="shared" si="10"/>
        <v>0</v>
      </c>
      <c r="T30" s="834">
        <f t="shared" si="11"/>
        <v>0</v>
      </c>
      <c r="U30" s="834">
        <f t="shared" si="12"/>
        <v>0</v>
      </c>
      <c r="V30" s="834">
        <f t="shared" si="12"/>
        <v>0</v>
      </c>
      <c r="W30" s="834">
        <f t="shared" si="13"/>
        <v>0</v>
      </c>
      <c r="X30" s="834">
        <f t="shared" si="14"/>
        <v>0</v>
      </c>
      <c r="Y30" s="834">
        <f t="shared" si="15"/>
        <v>0</v>
      </c>
      <c r="Z30" s="834">
        <f t="shared" si="16"/>
        <v>0</v>
      </c>
      <c r="AA30" s="477">
        <f t="shared" si="17"/>
        <v>0</v>
      </c>
      <c r="AB30" s="5">
        <f>'t1'!M30</f>
        <v>0</v>
      </c>
      <c r="AE30" s="199"/>
      <c r="AF30" s="199"/>
      <c r="AG30" s="199"/>
      <c r="AH30" s="199"/>
      <c r="AI30" s="199"/>
      <c r="AJ30" s="199"/>
      <c r="AK30" s="196"/>
      <c r="AL30" s="200"/>
      <c r="AM30" s="200"/>
      <c r="AN30" s="200"/>
      <c r="AO30" s="200"/>
      <c r="AP30" s="200"/>
      <c r="AQ30" s="200"/>
      <c r="AR30" s="200"/>
      <c r="AS30" s="200"/>
      <c r="AT30" s="200"/>
      <c r="AU30" s="200"/>
      <c r="AV30" s="200"/>
      <c r="AW30" s="200"/>
      <c r="AX30" s="200"/>
      <c r="AY30" s="200"/>
      <c r="AZ30" s="200"/>
      <c r="BA30" s="200"/>
      <c r="BB30" s="200"/>
      <c r="BC30" s="477">
        <f t="shared" si="18"/>
        <v>0</v>
      </c>
      <c r="BD30" s="5">
        <f>'t1'!AQ30</f>
        <v>0</v>
      </c>
    </row>
    <row r="31" spans="1:56" ht="12.75" customHeight="1">
      <c r="A31" s="142" t="str">
        <f>'t1'!A31</f>
        <v>MARESCIALLO</v>
      </c>
      <c r="B31" s="214" t="str">
        <f>'t1'!B31</f>
        <v>014324</v>
      </c>
      <c r="C31" s="833">
        <f t="shared" si="19"/>
        <v>0</v>
      </c>
      <c r="D31" s="833">
        <f t="shared" si="20"/>
        <v>0</v>
      </c>
      <c r="E31" s="833">
        <f t="shared" si="0"/>
        <v>0</v>
      </c>
      <c r="F31" s="833">
        <f t="shared" si="1"/>
        <v>0</v>
      </c>
      <c r="G31" s="833">
        <f t="shared" si="2"/>
        <v>0</v>
      </c>
      <c r="H31" s="833">
        <f t="shared" si="3"/>
        <v>0</v>
      </c>
      <c r="I31" s="834">
        <f t="shared" si="3"/>
        <v>0</v>
      </c>
      <c r="J31" s="834">
        <f t="shared" si="4"/>
        <v>0</v>
      </c>
      <c r="K31" s="834">
        <f t="shared" si="21"/>
        <v>0</v>
      </c>
      <c r="L31" s="834">
        <f t="shared" si="22"/>
        <v>0</v>
      </c>
      <c r="M31" s="834">
        <f t="shared" si="23"/>
        <v>0</v>
      </c>
      <c r="N31" s="834">
        <f t="shared" si="5"/>
        <v>0</v>
      </c>
      <c r="O31" s="834">
        <f t="shared" si="6"/>
        <v>0</v>
      </c>
      <c r="P31" s="834">
        <f t="shared" si="7"/>
        <v>0</v>
      </c>
      <c r="Q31" s="834">
        <f t="shared" si="8"/>
        <v>0</v>
      </c>
      <c r="R31" s="834">
        <f t="shared" si="9"/>
        <v>0</v>
      </c>
      <c r="S31" s="834">
        <f t="shared" si="10"/>
        <v>0</v>
      </c>
      <c r="T31" s="834">
        <f t="shared" si="11"/>
        <v>0</v>
      </c>
      <c r="U31" s="834">
        <f t="shared" si="12"/>
        <v>0</v>
      </c>
      <c r="V31" s="834">
        <f t="shared" si="12"/>
        <v>0</v>
      </c>
      <c r="W31" s="834">
        <f t="shared" si="13"/>
        <v>0</v>
      </c>
      <c r="X31" s="834">
        <f t="shared" si="14"/>
        <v>0</v>
      </c>
      <c r="Y31" s="834">
        <f t="shared" si="15"/>
        <v>0</v>
      </c>
      <c r="Z31" s="834">
        <f t="shared" si="16"/>
        <v>0</v>
      </c>
      <c r="AA31" s="477">
        <f t="shared" si="17"/>
        <v>0</v>
      </c>
      <c r="AB31" s="5">
        <f>'t1'!M31</f>
        <v>0</v>
      </c>
      <c r="AE31" s="199"/>
      <c r="AF31" s="199"/>
      <c r="AG31" s="199"/>
      <c r="AH31" s="199"/>
      <c r="AI31" s="199"/>
      <c r="AJ31" s="199"/>
      <c r="AK31" s="196"/>
      <c r="AL31" s="200"/>
      <c r="AM31" s="200"/>
      <c r="AN31" s="200"/>
      <c r="AO31" s="200"/>
      <c r="AP31" s="200"/>
      <c r="AQ31" s="200"/>
      <c r="AR31" s="200"/>
      <c r="AS31" s="200"/>
      <c r="AT31" s="200"/>
      <c r="AU31" s="200"/>
      <c r="AV31" s="200"/>
      <c r="AW31" s="200"/>
      <c r="AX31" s="200"/>
      <c r="AY31" s="200"/>
      <c r="AZ31" s="200"/>
      <c r="BA31" s="200"/>
      <c r="BB31" s="200"/>
      <c r="BC31" s="477">
        <f t="shared" si="18"/>
        <v>0</v>
      </c>
      <c r="BD31" s="5">
        <f>'t1'!AQ31</f>
        <v>0</v>
      </c>
    </row>
    <row r="32" spans="1:56" ht="12.75" customHeight="1">
      <c r="A32" s="142" t="str">
        <f>'t1'!A32</f>
        <v>BRIGADIERE CAPO QUALIFICA SPECIALE</v>
      </c>
      <c r="B32" s="214" t="str">
        <f>'t1'!B32</f>
        <v>015965</v>
      </c>
      <c r="C32" s="833">
        <f t="shared" si="19"/>
        <v>0</v>
      </c>
      <c r="D32" s="833">
        <f t="shared" si="20"/>
        <v>0</v>
      </c>
      <c r="E32" s="833">
        <f t="shared" si="0"/>
        <v>0</v>
      </c>
      <c r="F32" s="833">
        <f t="shared" si="1"/>
        <v>0</v>
      </c>
      <c r="G32" s="833">
        <f t="shared" si="2"/>
        <v>0</v>
      </c>
      <c r="H32" s="833">
        <f t="shared" si="3"/>
        <v>0</v>
      </c>
      <c r="I32" s="834">
        <f t="shared" si="3"/>
        <v>0</v>
      </c>
      <c r="J32" s="834">
        <f t="shared" si="4"/>
        <v>0</v>
      </c>
      <c r="K32" s="834">
        <f t="shared" si="21"/>
        <v>0</v>
      </c>
      <c r="L32" s="834">
        <f t="shared" si="22"/>
        <v>0</v>
      </c>
      <c r="M32" s="834">
        <f t="shared" si="23"/>
        <v>0</v>
      </c>
      <c r="N32" s="834">
        <f t="shared" si="5"/>
        <v>0</v>
      </c>
      <c r="O32" s="834">
        <f t="shared" si="6"/>
        <v>0</v>
      </c>
      <c r="P32" s="834">
        <f t="shared" si="7"/>
        <v>0</v>
      </c>
      <c r="Q32" s="834">
        <f t="shared" si="8"/>
        <v>0</v>
      </c>
      <c r="R32" s="834">
        <f t="shared" si="9"/>
        <v>0</v>
      </c>
      <c r="S32" s="834">
        <f t="shared" si="10"/>
        <v>0</v>
      </c>
      <c r="T32" s="834">
        <f t="shared" si="11"/>
        <v>0</v>
      </c>
      <c r="U32" s="834">
        <f t="shared" si="12"/>
        <v>0</v>
      </c>
      <c r="V32" s="834">
        <f t="shared" si="12"/>
        <v>0</v>
      </c>
      <c r="W32" s="834">
        <f t="shared" si="13"/>
        <v>0</v>
      </c>
      <c r="X32" s="834">
        <f t="shared" si="14"/>
        <v>0</v>
      </c>
      <c r="Y32" s="834">
        <f t="shared" si="15"/>
        <v>0</v>
      </c>
      <c r="Z32" s="834">
        <f t="shared" si="16"/>
        <v>0</v>
      </c>
      <c r="AA32" s="477">
        <f t="shared" si="17"/>
        <v>0</v>
      </c>
      <c r="AB32" s="5">
        <f>'t1'!M32</f>
        <v>0</v>
      </c>
      <c r="AE32" s="199"/>
      <c r="AF32" s="199"/>
      <c r="AG32" s="199"/>
      <c r="AH32" s="199"/>
      <c r="AI32" s="199"/>
      <c r="AJ32" s="199"/>
      <c r="AK32" s="196"/>
      <c r="AL32" s="200"/>
      <c r="AM32" s="200"/>
      <c r="AN32" s="200"/>
      <c r="AO32" s="200"/>
      <c r="AP32" s="200"/>
      <c r="AQ32" s="200"/>
      <c r="AR32" s="200"/>
      <c r="AS32" s="200"/>
      <c r="AT32" s="200"/>
      <c r="AU32" s="200"/>
      <c r="AV32" s="200"/>
      <c r="AW32" s="200"/>
      <c r="AX32" s="200"/>
      <c r="AY32" s="200"/>
      <c r="AZ32" s="200"/>
      <c r="BA32" s="200"/>
      <c r="BB32" s="200"/>
      <c r="BC32" s="477">
        <f t="shared" si="18"/>
        <v>0</v>
      </c>
      <c r="BD32" s="5">
        <f>'t1'!AQ32</f>
        <v>0</v>
      </c>
    </row>
    <row r="33" spans="1:56" ht="12.75" customHeight="1">
      <c r="A33" s="142" t="str">
        <f>'t1'!A33</f>
        <v>BRIGADIERE CAPO CON 4 ANNI NEL GRADO</v>
      </c>
      <c r="B33" s="214" t="str">
        <f>'t1'!B33</f>
        <v>015966</v>
      </c>
      <c r="C33" s="833">
        <f t="shared" si="19"/>
        <v>0</v>
      </c>
      <c r="D33" s="833">
        <f t="shared" si="20"/>
        <v>0</v>
      </c>
      <c r="E33" s="833">
        <f t="shared" si="0"/>
        <v>0</v>
      </c>
      <c r="F33" s="833">
        <f t="shared" si="1"/>
        <v>0</v>
      </c>
      <c r="G33" s="833">
        <f t="shared" si="2"/>
        <v>0</v>
      </c>
      <c r="H33" s="833">
        <f t="shared" si="3"/>
        <v>0</v>
      </c>
      <c r="I33" s="834">
        <f t="shared" si="3"/>
        <v>0</v>
      </c>
      <c r="J33" s="834">
        <f t="shared" si="4"/>
        <v>0</v>
      </c>
      <c r="K33" s="834">
        <f t="shared" si="21"/>
        <v>0</v>
      </c>
      <c r="L33" s="834">
        <f t="shared" si="22"/>
        <v>0</v>
      </c>
      <c r="M33" s="834">
        <f t="shared" si="23"/>
        <v>0</v>
      </c>
      <c r="N33" s="834">
        <f t="shared" si="5"/>
        <v>0</v>
      </c>
      <c r="O33" s="834">
        <f t="shared" si="6"/>
        <v>0</v>
      </c>
      <c r="P33" s="834">
        <f t="shared" si="7"/>
        <v>0</v>
      </c>
      <c r="Q33" s="834">
        <f t="shared" si="8"/>
        <v>0</v>
      </c>
      <c r="R33" s="834">
        <f t="shared" si="9"/>
        <v>0</v>
      </c>
      <c r="S33" s="834">
        <f t="shared" si="10"/>
        <v>0</v>
      </c>
      <c r="T33" s="834">
        <f t="shared" si="11"/>
        <v>0</v>
      </c>
      <c r="U33" s="834">
        <f t="shared" si="12"/>
        <v>0</v>
      </c>
      <c r="V33" s="834">
        <f t="shared" si="12"/>
        <v>0</v>
      </c>
      <c r="W33" s="834">
        <f t="shared" si="13"/>
        <v>0</v>
      </c>
      <c r="X33" s="834">
        <f t="shared" si="14"/>
        <v>0</v>
      </c>
      <c r="Y33" s="834">
        <f t="shared" si="15"/>
        <v>0</v>
      </c>
      <c r="Z33" s="834">
        <f t="shared" si="16"/>
        <v>0</v>
      </c>
      <c r="AA33" s="477">
        <f t="shared" si="17"/>
        <v>0</v>
      </c>
      <c r="AB33" s="5">
        <f>'t1'!M33</f>
        <v>0</v>
      </c>
      <c r="AE33" s="199"/>
      <c r="AF33" s="199"/>
      <c r="AG33" s="199"/>
      <c r="AH33" s="199"/>
      <c r="AI33" s="199"/>
      <c r="AJ33" s="199"/>
      <c r="AK33" s="196"/>
      <c r="AL33" s="200"/>
      <c r="AM33" s="200"/>
      <c r="AN33" s="200"/>
      <c r="AO33" s="200"/>
      <c r="AP33" s="200"/>
      <c r="AQ33" s="200"/>
      <c r="AR33" s="200"/>
      <c r="AS33" s="200"/>
      <c r="AT33" s="200"/>
      <c r="AU33" s="200"/>
      <c r="AV33" s="200"/>
      <c r="AW33" s="200"/>
      <c r="AX33" s="200"/>
      <c r="AY33" s="200"/>
      <c r="AZ33" s="200"/>
      <c r="BA33" s="200"/>
      <c r="BB33" s="200"/>
      <c r="BC33" s="477">
        <f t="shared" si="18"/>
        <v>0</v>
      </c>
      <c r="BD33" s="5">
        <f>'t1'!AQ33</f>
        <v>0</v>
      </c>
    </row>
    <row r="34" spans="1:56" ht="12.75" customHeight="1">
      <c r="A34" s="142" t="str">
        <f>'t1'!A34</f>
        <v>BRIGADIERE CAPO</v>
      </c>
      <c r="B34" s="214" t="str">
        <f>'t1'!B34</f>
        <v>015212</v>
      </c>
      <c r="C34" s="833">
        <f t="shared" si="19"/>
        <v>0</v>
      </c>
      <c r="D34" s="833">
        <f t="shared" si="20"/>
        <v>0</v>
      </c>
      <c r="E34" s="833">
        <f t="shared" si="0"/>
        <v>0</v>
      </c>
      <c r="F34" s="833">
        <f t="shared" si="1"/>
        <v>0</v>
      </c>
      <c r="G34" s="833">
        <f t="shared" si="2"/>
        <v>0</v>
      </c>
      <c r="H34" s="833">
        <f t="shared" si="3"/>
        <v>0</v>
      </c>
      <c r="I34" s="834">
        <f t="shared" si="3"/>
        <v>0</v>
      </c>
      <c r="J34" s="834">
        <f t="shared" si="4"/>
        <v>0</v>
      </c>
      <c r="K34" s="834">
        <f t="shared" si="21"/>
        <v>0</v>
      </c>
      <c r="L34" s="834">
        <f t="shared" si="22"/>
        <v>0</v>
      </c>
      <c r="M34" s="834">
        <f t="shared" si="23"/>
        <v>0</v>
      </c>
      <c r="N34" s="834">
        <f t="shared" si="5"/>
        <v>0</v>
      </c>
      <c r="O34" s="834">
        <f t="shared" si="6"/>
        <v>0</v>
      </c>
      <c r="P34" s="834">
        <f t="shared" si="7"/>
        <v>0</v>
      </c>
      <c r="Q34" s="834">
        <f t="shared" si="8"/>
        <v>0</v>
      </c>
      <c r="R34" s="834">
        <f t="shared" si="9"/>
        <v>0</v>
      </c>
      <c r="S34" s="834">
        <f t="shared" si="10"/>
        <v>0</v>
      </c>
      <c r="T34" s="834">
        <f t="shared" si="11"/>
        <v>0</v>
      </c>
      <c r="U34" s="834">
        <f t="shared" si="12"/>
        <v>0</v>
      </c>
      <c r="V34" s="834">
        <f t="shared" si="12"/>
        <v>0</v>
      </c>
      <c r="W34" s="834">
        <f t="shared" si="13"/>
        <v>0</v>
      </c>
      <c r="X34" s="834">
        <f t="shared" si="14"/>
        <v>0</v>
      </c>
      <c r="Y34" s="834">
        <f t="shared" si="15"/>
        <v>0</v>
      </c>
      <c r="Z34" s="834">
        <f t="shared" si="16"/>
        <v>0</v>
      </c>
      <c r="AA34" s="477">
        <f t="shared" si="17"/>
        <v>0</v>
      </c>
      <c r="AB34" s="5">
        <f>'t1'!M34</f>
        <v>0</v>
      </c>
      <c r="AE34" s="199"/>
      <c r="AF34" s="199"/>
      <c r="AG34" s="199"/>
      <c r="AH34" s="199"/>
      <c r="AI34" s="199"/>
      <c r="AJ34" s="199"/>
      <c r="AK34" s="196"/>
      <c r="AL34" s="200"/>
      <c r="AM34" s="200"/>
      <c r="AN34" s="200"/>
      <c r="AO34" s="200"/>
      <c r="AP34" s="200"/>
      <c r="AQ34" s="200"/>
      <c r="AR34" s="200"/>
      <c r="AS34" s="200"/>
      <c r="AT34" s="200"/>
      <c r="AU34" s="200"/>
      <c r="AV34" s="200"/>
      <c r="AW34" s="200"/>
      <c r="AX34" s="200"/>
      <c r="AY34" s="200"/>
      <c r="AZ34" s="200"/>
      <c r="BA34" s="200"/>
      <c r="BB34" s="200"/>
      <c r="BC34" s="477">
        <f t="shared" si="18"/>
        <v>0</v>
      </c>
      <c r="BD34" s="5">
        <f>'t1'!AQ34</f>
        <v>0</v>
      </c>
    </row>
    <row r="35" spans="1:56" ht="12.75" customHeight="1">
      <c r="A35" s="142" t="str">
        <f>'t1'!A35</f>
        <v>BRIGADIERE</v>
      </c>
      <c r="B35" s="214" t="str">
        <f>'t1'!B35</f>
        <v>014211</v>
      </c>
      <c r="C35" s="833">
        <f t="shared" si="19"/>
        <v>0</v>
      </c>
      <c r="D35" s="833">
        <f t="shared" si="20"/>
        <v>0</v>
      </c>
      <c r="E35" s="833">
        <f t="shared" si="0"/>
        <v>0</v>
      </c>
      <c r="F35" s="833">
        <f t="shared" si="1"/>
        <v>0</v>
      </c>
      <c r="G35" s="833">
        <f t="shared" si="2"/>
        <v>0</v>
      </c>
      <c r="H35" s="833">
        <f t="shared" si="3"/>
        <v>0</v>
      </c>
      <c r="I35" s="834">
        <f t="shared" si="3"/>
        <v>0</v>
      </c>
      <c r="J35" s="834">
        <f t="shared" si="4"/>
        <v>0</v>
      </c>
      <c r="K35" s="834">
        <f t="shared" si="21"/>
        <v>0</v>
      </c>
      <c r="L35" s="834">
        <f t="shared" si="22"/>
        <v>0</v>
      </c>
      <c r="M35" s="834">
        <f t="shared" si="23"/>
        <v>0</v>
      </c>
      <c r="N35" s="834">
        <f t="shared" si="5"/>
        <v>0</v>
      </c>
      <c r="O35" s="834">
        <f t="shared" si="6"/>
        <v>0</v>
      </c>
      <c r="P35" s="834">
        <f t="shared" si="7"/>
        <v>0</v>
      </c>
      <c r="Q35" s="834">
        <f t="shared" si="8"/>
        <v>0</v>
      </c>
      <c r="R35" s="834">
        <f t="shared" si="9"/>
        <v>0</v>
      </c>
      <c r="S35" s="834">
        <f t="shared" si="10"/>
        <v>0</v>
      </c>
      <c r="T35" s="834">
        <f t="shared" si="11"/>
        <v>0</v>
      </c>
      <c r="U35" s="834">
        <f t="shared" si="12"/>
        <v>0</v>
      </c>
      <c r="V35" s="834">
        <f t="shared" si="12"/>
        <v>0</v>
      </c>
      <c r="W35" s="834">
        <f t="shared" si="13"/>
        <v>0</v>
      </c>
      <c r="X35" s="834">
        <f t="shared" si="14"/>
        <v>0</v>
      </c>
      <c r="Y35" s="834">
        <f t="shared" si="15"/>
        <v>0</v>
      </c>
      <c r="Z35" s="834">
        <f t="shared" si="16"/>
        <v>0</v>
      </c>
      <c r="AA35" s="477">
        <f t="shared" si="17"/>
        <v>0</v>
      </c>
      <c r="AB35" s="5">
        <f>'t1'!M35</f>
        <v>0</v>
      </c>
      <c r="AE35" s="199"/>
      <c r="AF35" s="199"/>
      <c r="AG35" s="199"/>
      <c r="AH35" s="199"/>
      <c r="AI35" s="199"/>
      <c r="AJ35" s="199"/>
      <c r="AK35" s="196"/>
      <c r="AL35" s="200"/>
      <c r="AM35" s="200"/>
      <c r="AN35" s="200"/>
      <c r="AO35" s="200"/>
      <c r="AP35" s="200"/>
      <c r="AQ35" s="200"/>
      <c r="AR35" s="200"/>
      <c r="AS35" s="200"/>
      <c r="AT35" s="200"/>
      <c r="AU35" s="200"/>
      <c r="AV35" s="200"/>
      <c r="AW35" s="200"/>
      <c r="AX35" s="200"/>
      <c r="AY35" s="200"/>
      <c r="AZ35" s="200"/>
      <c r="BA35" s="200"/>
      <c r="BB35" s="200"/>
      <c r="BC35" s="477">
        <f t="shared" si="18"/>
        <v>0</v>
      </c>
      <c r="BD35" s="5">
        <f>'t1'!AQ35</f>
        <v>0</v>
      </c>
    </row>
    <row r="36" spans="1:56" ht="12.75" customHeight="1">
      <c r="A36" s="142" t="str">
        <f>'t1'!A36</f>
        <v>VICE BRIGADIERE</v>
      </c>
      <c r="B36" s="214" t="str">
        <f>'t1'!B36</f>
        <v>014230</v>
      </c>
      <c r="C36" s="833">
        <f t="shared" si="19"/>
        <v>0</v>
      </c>
      <c r="D36" s="833">
        <f t="shared" si="20"/>
        <v>0</v>
      </c>
      <c r="E36" s="833">
        <f t="shared" si="0"/>
        <v>0</v>
      </c>
      <c r="F36" s="833">
        <f t="shared" si="1"/>
        <v>0</v>
      </c>
      <c r="G36" s="833">
        <f t="shared" si="2"/>
        <v>0</v>
      </c>
      <c r="H36" s="833">
        <f t="shared" si="3"/>
        <v>0</v>
      </c>
      <c r="I36" s="834">
        <f t="shared" si="3"/>
        <v>0</v>
      </c>
      <c r="J36" s="834">
        <f t="shared" si="4"/>
        <v>0</v>
      </c>
      <c r="K36" s="834">
        <f t="shared" si="21"/>
        <v>0</v>
      </c>
      <c r="L36" s="834">
        <f t="shared" si="22"/>
        <v>0</v>
      </c>
      <c r="M36" s="834">
        <f t="shared" si="23"/>
        <v>0</v>
      </c>
      <c r="N36" s="834">
        <f t="shared" si="5"/>
        <v>0</v>
      </c>
      <c r="O36" s="834">
        <f t="shared" si="6"/>
        <v>0</v>
      </c>
      <c r="P36" s="834">
        <f t="shared" si="7"/>
        <v>0</v>
      </c>
      <c r="Q36" s="834">
        <f t="shared" si="8"/>
        <v>0</v>
      </c>
      <c r="R36" s="834">
        <f t="shared" si="9"/>
        <v>0</v>
      </c>
      <c r="S36" s="834">
        <f t="shared" si="10"/>
        <v>0</v>
      </c>
      <c r="T36" s="834">
        <f t="shared" si="11"/>
        <v>0</v>
      </c>
      <c r="U36" s="834">
        <f t="shared" si="12"/>
        <v>0</v>
      </c>
      <c r="V36" s="834">
        <f t="shared" si="12"/>
        <v>0</v>
      </c>
      <c r="W36" s="834">
        <f t="shared" si="13"/>
        <v>0</v>
      </c>
      <c r="X36" s="834">
        <f t="shared" si="14"/>
        <v>0</v>
      </c>
      <c r="Y36" s="834">
        <f t="shared" si="15"/>
        <v>0</v>
      </c>
      <c r="Z36" s="834">
        <f t="shared" si="16"/>
        <v>0</v>
      </c>
      <c r="AA36" s="477">
        <f t="shared" si="17"/>
        <v>0</v>
      </c>
      <c r="AB36" s="5">
        <f>'t1'!M36</f>
        <v>0</v>
      </c>
      <c r="AE36" s="199"/>
      <c r="AF36" s="199"/>
      <c r="AG36" s="199"/>
      <c r="AH36" s="199"/>
      <c r="AI36" s="199"/>
      <c r="AJ36" s="199"/>
      <c r="AK36" s="196"/>
      <c r="AL36" s="200"/>
      <c r="AM36" s="200"/>
      <c r="AN36" s="200"/>
      <c r="AO36" s="200"/>
      <c r="AP36" s="200"/>
      <c r="AQ36" s="200"/>
      <c r="AR36" s="200"/>
      <c r="AS36" s="200"/>
      <c r="AT36" s="200"/>
      <c r="AU36" s="200"/>
      <c r="AV36" s="200"/>
      <c r="AW36" s="200"/>
      <c r="AX36" s="200"/>
      <c r="AY36" s="200"/>
      <c r="AZ36" s="200"/>
      <c r="BA36" s="200"/>
      <c r="BB36" s="200"/>
      <c r="BC36" s="477">
        <f t="shared" si="18"/>
        <v>0</v>
      </c>
      <c r="BD36" s="5">
        <f>'t1'!AQ36</f>
        <v>0</v>
      </c>
    </row>
    <row r="37" spans="1:56" ht="12.75" customHeight="1">
      <c r="A37" s="142" t="str">
        <f>'t1'!A37</f>
        <v>APPUNTATO SCELTO QUALIFICA SPECIALE</v>
      </c>
      <c r="B37" s="214" t="str">
        <f>'t1'!B37</f>
        <v>013967</v>
      </c>
      <c r="C37" s="833">
        <f t="shared" si="19"/>
        <v>0</v>
      </c>
      <c r="D37" s="833">
        <f t="shared" si="20"/>
        <v>0</v>
      </c>
      <c r="E37" s="833">
        <f t="shared" si="0"/>
        <v>0</v>
      </c>
      <c r="F37" s="833">
        <f t="shared" si="1"/>
        <v>0</v>
      </c>
      <c r="G37" s="833">
        <f t="shared" si="2"/>
        <v>0</v>
      </c>
      <c r="H37" s="833">
        <f t="shared" si="3"/>
        <v>0</v>
      </c>
      <c r="I37" s="834">
        <f t="shared" si="3"/>
        <v>0</v>
      </c>
      <c r="J37" s="834">
        <f t="shared" si="4"/>
        <v>0</v>
      </c>
      <c r="K37" s="834">
        <f t="shared" si="21"/>
        <v>0</v>
      </c>
      <c r="L37" s="834">
        <f t="shared" si="22"/>
        <v>0</v>
      </c>
      <c r="M37" s="834">
        <f t="shared" si="23"/>
        <v>0</v>
      </c>
      <c r="N37" s="834">
        <f t="shared" si="5"/>
        <v>0</v>
      </c>
      <c r="O37" s="834">
        <f t="shared" si="6"/>
        <v>0</v>
      </c>
      <c r="P37" s="834">
        <f t="shared" si="7"/>
        <v>0</v>
      </c>
      <c r="Q37" s="834">
        <f t="shared" si="8"/>
        <v>0</v>
      </c>
      <c r="R37" s="834">
        <f t="shared" si="9"/>
        <v>0</v>
      </c>
      <c r="S37" s="834">
        <f t="shared" si="10"/>
        <v>0</v>
      </c>
      <c r="T37" s="834">
        <f t="shared" si="11"/>
        <v>0</v>
      </c>
      <c r="U37" s="834">
        <f t="shared" si="12"/>
        <v>0</v>
      </c>
      <c r="V37" s="834">
        <f t="shared" si="12"/>
        <v>0</v>
      </c>
      <c r="W37" s="834">
        <f t="shared" si="13"/>
        <v>0</v>
      </c>
      <c r="X37" s="834">
        <f t="shared" si="14"/>
        <v>0</v>
      </c>
      <c r="Y37" s="834">
        <f t="shared" si="15"/>
        <v>0</v>
      </c>
      <c r="Z37" s="834">
        <f t="shared" si="16"/>
        <v>0</v>
      </c>
      <c r="AA37" s="477">
        <f t="shared" si="17"/>
        <v>0</v>
      </c>
      <c r="AB37" s="5">
        <f>'t1'!M37</f>
        <v>0</v>
      </c>
      <c r="AE37" s="199"/>
      <c r="AF37" s="199"/>
      <c r="AG37" s="199"/>
      <c r="AH37" s="199"/>
      <c r="AI37" s="199"/>
      <c r="AJ37" s="199"/>
      <c r="AK37" s="196"/>
      <c r="AL37" s="200"/>
      <c r="AM37" s="200"/>
      <c r="AN37" s="200"/>
      <c r="AO37" s="200"/>
      <c r="AP37" s="200"/>
      <c r="AQ37" s="200"/>
      <c r="AR37" s="200"/>
      <c r="AS37" s="200"/>
      <c r="AT37" s="200"/>
      <c r="AU37" s="200"/>
      <c r="AV37" s="200"/>
      <c r="AW37" s="200"/>
      <c r="AX37" s="200"/>
      <c r="AY37" s="200"/>
      <c r="AZ37" s="200"/>
      <c r="BA37" s="200"/>
      <c r="BB37" s="200"/>
      <c r="BC37" s="477">
        <f t="shared" si="18"/>
        <v>0</v>
      </c>
      <c r="BD37" s="5">
        <f>'t1'!AQ37</f>
        <v>0</v>
      </c>
    </row>
    <row r="38" spans="1:56" ht="12.75" customHeight="1">
      <c r="A38" s="142" t="str">
        <f>'t1'!A38</f>
        <v>APPUNTATO SCELTO CON 5 ANNI NEL GRADO</v>
      </c>
      <c r="B38" s="214" t="str">
        <f>'t1'!B38</f>
        <v>013968</v>
      </c>
      <c r="C38" s="833">
        <f t="shared" si="19"/>
        <v>0</v>
      </c>
      <c r="D38" s="833">
        <f t="shared" si="20"/>
        <v>0</v>
      </c>
      <c r="E38" s="833">
        <f t="shared" si="0"/>
        <v>0</v>
      </c>
      <c r="F38" s="833">
        <f t="shared" si="1"/>
        <v>0</v>
      </c>
      <c r="G38" s="833">
        <f t="shared" si="2"/>
        <v>0</v>
      </c>
      <c r="H38" s="833">
        <f t="shared" si="3"/>
        <v>0</v>
      </c>
      <c r="I38" s="834">
        <f t="shared" si="3"/>
        <v>0</v>
      </c>
      <c r="J38" s="834">
        <f t="shared" si="4"/>
        <v>0</v>
      </c>
      <c r="K38" s="834">
        <f t="shared" si="21"/>
        <v>0</v>
      </c>
      <c r="L38" s="834">
        <f t="shared" si="22"/>
        <v>0</v>
      </c>
      <c r="M38" s="834">
        <f t="shared" si="23"/>
        <v>0</v>
      </c>
      <c r="N38" s="834">
        <f t="shared" si="5"/>
        <v>0</v>
      </c>
      <c r="O38" s="834">
        <f t="shared" si="6"/>
        <v>0</v>
      </c>
      <c r="P38" s="834">
        <f t="shared" si="7"/>
        <v>0</v>
      </c>
      <c r="Q38" s="834">
        <f t="shared" si="8"/>
        <v>0</v>
      </c>
      <c r="R38" s="834">
        <f t="shared" si="9"/>
        <v>0</v>
      </c>
      <c r="S38" s="834">
        <f t="shared" si="10"/>
        <v>0</v>
      </c>
      <c r="T38" s="834">
        <f t="shared" si="11"/>
        <v>0</v>
      </c>
      <c r="U38" s="834">
        <f t="shared" si="12"/>
        <v>0</v>
      </c>
      <c r="V38" s="834">
        <f t="shared" si="12"/>
        <v>0</v>
      </c>
      <c r="W38" s="834">
        <f t="shared" si="13"/>
        <v>0</v>
      </c>
      <c r="X38" s="834">
        <f t="shared" si="14"/>
        <v>0</v>
      </c>
      <c r="Y38" s="834">
        <f t="shared" si="15"/>
        <v>0</v>
      </c>
      <c r="Z38" s="834">
        <f t="shared" si="16"/>
        <v>0</v>
      </c>
      <c r="AA38" s="477">
        <f t="shared" si="17"/>
        <v>0</v>
      </c>
      <c r="AB38" s="5">
        <f>'t1'!M38</f>
        <v>0</v>
      </c>
      <c r="AE38" s="199"/>
      <c r="AF38" s="199"/>
      <c r="AG38" s="199"/>
      <c r="AH38" s="199"/>
      <c r="AI38" s="199"/>
      <c r="AJ38" s="199"/>
      <c r="AK38" s="196"/>
      <c r="AL38" s="200"/>
      <c r="AM38" s="200"/>
      <c r="AN38" s="200"/>
      <c r="AO38" s="200"/>
      <c r="AP38" s="200"/>
      <c r="AQ38" s="200"/>
      <c r="AR38" s="200"/>
      <c r="AS38" s="200"/>
      <c r="AT38" s="200"/>
      <c r="AU38" s="200"/>
      <c r="AV38" s="200"/>
      <c r="AW38" s="200"/>
      <c r="AX38" s="200"/>
      <c r="AY38" s="200"/>
      <c r="AZ38" s="200"/>
      <c r="BA38" s="200"/>
      <c r="BB38" s="200"/>
      <c r="BC38" s="477">
        <f t="shared" si="18"/>
        <v>0</v>
      </c>
      <c r="BD38" s="5">
        <f>'t1'!AQ38</f>
        <v>0</v>
      </c>
    </row>
    <row r="39" spans="1:56" ht="12.75" customHeight="1">
      <c r="A39" s="142" t="str">
        <f>'t1'!A39</f>
        <v>APPUNTATO SCELTO</v>
      </c>
      <c r="B39" s="214" t="str">
        <f>'t1'!B39</f>
        <v>013231</v>
      </c>
      <c r="C39" s="833">
        <f t="shared" si="19"/>
        <v>0</v>
      </c>
      <c r="D39" s="833">
        <f t="shared" si="20"/>
        <v>0</v>
      </c>
      <c r="E39" s="833">
        <f t="shared" si="0"/>
        <v>0</v>
      </c>
      <c r="F39" s="833">
        <f t="shared" si="1"/>
        <v>0</v>
      </c>
      <c r="G39" s="833">
        <f t="shared" si="2"/>
        <v>0</v>
      </c>
      <c r="H39" s="833">
        <f t="shared" si="3"/>
        <v>0</v>
      </c>
      <c r="I39" s="834">
        <f t="shared" si="3"/>
        <v>0</v>
      </c>
      <c r="J39" s="834">
        <f t="shared" si="4"/>
        <v>0</v>
      </c>
      <c r="K39" s="834">
        <f t="shared" si="21"/>
        <v>0</v>
      </c>
      <c r="L39" s="834">
        <f t="shared" si="22"/>
        <v>0</v>
      </c>
      <c r="M39" s="834">
        <f t="shared" si="23"/>
        <v>0</v>
      </c>
      <c r="N39" s="834">
        <f t="shared" si="5"/>
        <v>0</v>
      </c>
      <c r="O39" s="834">
        <f t="shared" si="6"/>
        <v>0</v>
      </c>
      <c r="P39" s="834">
        <f t="shared" si="7"/>
        <v>0</v>
      </c>
      <c r="Q39" s="834">
        <f t="shared" si="8"/>
        <v>0</v>
      </c>
      <c r="R39" s="834">
        <f t="shared" si="9"/>
        <v>0</v>
      </c>
      <c r="S39" s="834">
        <f t="shared" si="10"/>
        <v>0</v>
      </c>
      <c r="T39" s="834">
        <f t="shared" si="11"/>
        <v>0</v>
      </c>
      <c r="U39" s="834">
        <f t="shared" si="12"/>
        <v>0</v>
      </c>
      <c r="V39" s="834">
        <f t="shared" si="12"/>
        <v>0</v>
      </c>
      <c r="W39" s="834">
        <f t="shared" si="13"/>
        <v>0</v>
      </c>
      <c r="X39" s="834">
        <f t="shared" si="14"/>
        <v>0</v>
      </c>
      <c r="Y39" s="834">
        <f t="shared" si="15"/>
        <v>0</v>
      </c>
      <c r="Z39" s="834">
        <f t="shared" si="16"/>
        <v>0</v>
      </c>
      <c r="AA39" s="477">
        <f t="shared" si="17"/>
        <v>0</v>
      </c>
      <c r="AB39" s="5">
        <f>'t1'!M39</f>
        <v>0</v>
      </c>
      <c r="AE39" s="199"/>
      <c r="AF39" s="199"/>
      <c r="AG39" s="199"/>
      <c r="AH39" s="199"/>
      <c r="AI39" s="199"/>
      <c r="AJ39" s="199"/>
      <c r="AK39" s="196"/>
      <c r="AL39" s="200"/>
      <c r="AM39" s="200"/>
      <c r="AN39" s="200"/>
      <c r="AO39" s="200"/>
      <c r="AP39" s="200"/>
      <c r="AQ39" s="200"/>
      <c r="AR39" s="200"/>
      <c r="AS39" s="200"/>
      <c r="AT39" s="200"/>
      <c r="AU39" s="200"/>
      <c r="AV39" s="200"/>
      <c r="AW39" s="200"/>
      <c r="AX39" s="200"/>
      <c r="AY39" s="200"/>
      <c r="AZ39" s="200"/>
      <c r="BA39" s="200"/>
      <c r="BB39" s="200"/>
      <c r="BC39" s="477">
        <f t="shared" si="18"/>
        <v>0</v>
      </c>
      <c r="BD39" s="5">
        <f>'t1'!AQ39</f>
        <v>0</v>
      </c>
    </row>
    <row r="40" spans="1:56" ht="12.75" customHeight="1">
      <c r="A40" s="142" t="str">
        <f>'t1'!A40</f>
        <v>APPUNTATO</v>
      </c>
      <c r="B40" s="214" t="str">
        <f>'t1'!B40</f>
        <v>013210</v>
      </c>
      <c r="C40" s="833">
        <f t="shared" si="19"/>
        <v>0</v>
      </c>
      <c r="D40" s="833">
        <f t="shared" si="20"/>
        <v>0</v>
      </c>
      <c r="E40" s="833">
        <f t="shared" si="0"/>
        <v>0</v>
      </c>
      <c r="F40" s="833">
        <f t="shared" si="1"/>
        <v>0</v>
      </c>
      <c r="G40" s="833">
        <f t="shared" si="2"/>
        <v>0</v>
      </c>
      <c r="H40" s="833">
        <f t="shared" si="3"/>
        <v>0</v>
      </c>
      <c r="I40" s="834">
        <f t="shared" si="3"/>
        <v>0</v>
      </c>
      <c r="J40" s="834">
        <f t="shared" si="4"/>
        <v>0</v>
      </c>
      <c r="K40" s="834">
        <f t="shared" si="21"/>
        <v>0</v>
      </c>
      <c r="L40" s="834">
        <f t="shared" si="22"/>
        <v>0</v>
      </c>
      <c r="M40" s="834">
        <f t="shared" si="23"/>
        <v>0</v>
      </c>
      <c r="N40" s="834">
        <f t="shared" si="5"/>
        <v>0</v>
      </c>
      <c r="O40" s="834">
        <f t="shared" si="6"/>
        <v>0</v>
      </c>
      <c r="P40" s="834">
        <f t="shared" si="7"/>
        <v>0</v>
      </c>
      <c r="Q40" s="834">
        <f t="shared" si="8"/>
        <v>0</v>
      </c>
      <c r="R40" s="834">
        <f t="shared" si="9"/>
        <v>0</v>
      </c>
      <c r="S40" s="834">
        <f t="shared" si="10"/>
        <v>0</v>
      </c>
      <c r="T40" s="834">
        <f t="shared" si="11"/>
        <v>0</v>
      </c>
      <c r="U40" s="834">
        <f t="shared" si="12"/>
        <v>0</v>
      </c>
      <c r="V40" s="834">
        <f t="shared" si="12"/>
        <v>0</v>
      </c>
      <c r="W40" s="834">
        <f t="shared" si="13"/>
        <v>0</v>
      </c>
      <c r="X40" s="834">
        <f t="shared" si="14"/>
        <v>0</v>
      </c>
      <c r="Y40" s="834">
        <f t="shared" si="15"/>
        <v>0</v>
      </c>
      <c r="Z40" s="834">
        <f t="shared" si="16"/>
        <v>0</v>
      </c>
      <c r="AA40" s="477">
        <f t="shared" si="17"/>
        <v>0</v>
      </c>
      <c r="AB40" s="5">
        <f>'t1'!M40</f>
        <v>0</v>
      </c>
      <c r="AE40" s="199"/>
      <c r="AF40" s="199"/>
      <c r="AG40" s="199"/>
      <c r="AH40" s="199"/>
      <c r="AI40" s="199"/>
      <c r="AJ40" s="199"/>
      <c r="AK40" s="196"/>
      <c r="AL40" s="200"/>
      <c r="AM40" s="200"/>
      <c r="AN40" s="200"/>
      <c r="AO40" s="200"/>
      <c r="AP40" s="200"/>
      <c r="AQ40" s="200"/>
      <c r="AR40" s="200"/>
      <c r="AS40" s="200"/>
      <c r="AT40" s="200"/>
      <c r="AU40" s="200"/>
      <c r="AV40" s="200"/>
      <c r="AW40" s="200"/>
      <c r="AX40" s="200"/>
      <c r="AY40" s="200"/>
      <c r="AZ40" s="200"/>
      <c r="BA40" s="200"/>
      <c r="BB40" s="200"/>
      <c r="BC40" s="477">
        <f t="shared" si="18"/>
        <v>0</v>
      </c>
      <c r="BD40" s="5">
        <f>'t1'!AQ40</f>
        <v>0</v>
      </c>
    </row>
    <row r="41" spans="1:56" ht="12.75" customHeight="1">
      <c r="A41" s="142" t="str">
        <f>'t1'!A41</f>
        <v>FINANZIERE SCELTO</v>
      </c>
      <c r="B41" s="214" t="str">
        <f>'t1'!B41</f>
        <v>013236</v>
      </c>
      <c r="C41" s="833">
        <f t="shared" si="19"/>
        <v>0</v>
      </c>
      <c r="D41" s="833">
        <f t="shared" si="20"/>
        <v>0</v>
      </c>
      <c r="E41" s="833">
        <f t="shared" si="0"/>
        <v>0</v>
      </c>
      <c r="F41" s="833">
        <f t="shared" si="1"/>
        <v>0</v>
      </c>
      <c r="G41" s="833">
        <f t="shared" si="2"/>
        <v>0</v>
      </c>
      <c r="H41" s="833">
        <f t="shared" si="3"/>
        <v>0</v>
      </c>
      <c r="I41" s="834">
        <f t="shared" si="3"/>
        <v>0</v>
      </c>
      <c r="J41" s="834">
        <f t="shared" si="4"/>
        <v>0</v>
      </c>
      <c r="K41" s="834">
        <f t="shared" si="21"/>
        <v>0</v>
      </c>
      <c r="L41" s="834">
        <f t="shared" si="22"/>
        <v>0</v>
      </c>
      <c r="M41" s="834">
        <f t="shared" si="23"/>
        <v>0</v>
      </c>
      <c r="N41" s="834">
        <f t="shared" si="5"/>
        <v>0</v>
      </c>
      <c r="O41" s="834">
        <f t="shared" si="6"/>
        <v>0</v>
      </c>
      <c r="P41" s="834">
        <f t="shared" si="7"/>
        <v>0</v>
      </c>
      <c r="Q41" s="834">
        <f t="shared" si="8"/>
        <v>0</v>
      </c>
      <c r="R41" s="834">
        <f t="shared" si="9"/>
        <v>0</v>
      </c>
      <c r="S41" s="834">
        <f t="shared" si="10"/>
        <v>0</v>
      </c>
      <c r="T41" s="834">
        <f t="shared" si="11"/>
        <v>0</v>
      </c>
      <c r="U41" s="834">
        <f t="shared" si="12"/>
        <v>0</v>
      </c>
      <c r="V41" s="834">
        <f t="shared" si="12"/>
        <v>0</v>
      </c>
      <c r="W41" s="834">
        <f t="shared" si="13"/>
        <v>0</v>
      </c>
      <c r="X41" s="834">
        <f t="shared" si="14"/>
        <v>0</v>
      </c>
      <c r="Y41" s="834">
        <f t="shared" si="15"/>
        <v>0</v>
      </c>
      <c r="Z41" s="834">
        <f t="shared" si="16"/>
        <v>0</v>
      </c>
      <c r="AA41" s="477">
        <f t="shared" si="17"/>
        <v>0</v>
      </c>
      <c r="AB41" s="5">
        <f>'t1'!M41</f>
        <v>0</v>
      </c>
      <c r="AE41" s="199"/>
      <c r="AF41" s="199"/>
      <c r="AG41" s="199"/>
      <c r="AH41" s="199"/>
      <c r="AI41" s="199"/>
      <c r="AJ41" s="199"/>
      <c r="AK41" s="196"/>
      <c r="AL41" s="200"/>
      <c r="AM41" s="200"/>
      <c r="AN41" s="200"/>
      <c r="AO41" s="200"/>
      <c r="AP41" s="200"/>
      <c r="AQ41" s="200"/>
      <c r="AR41" s="200"/>
      <c r="AS41" s="200"/>
      <c r="AT41" s="200"/>
      <c r="AU41" s="200"/>
      <c r="AV41" s="200"/>
      <c r="AW41" s="200"/>
      <c r="AX41" s="200"/>
      <c r="AY41" s="200"/>
      <c r="AZ41" s="200"/>
      <c r="BA41" s="200"/>
      <c r="BB41" s="200"/>
      <c r="BC41" s="477">
        <f t="shared" si="18"/>
        <v>0</v>
      </c>
      <c r="BD41" s="5">
        <f>'t1'!AQ41</f>
        <v>0</v>
      </c>
    </row>
    <row r="42" spans="1:56" ht="12.75" customHeight="1">
      <c r="A42" s="142" t="str">
        <f>'t1'!A42</f>
        <v>FINANZIERE</v>
      </c>
      <c r="B42" s="214" t="str">
        <f>'t1'!B42</f>
        <v>013234</v>
      </c>
      <c r="C42" s="833">
        <f t="shared" si="19"/>
        <v>0</v>
      </c>
      <c r="D42" s="833">
        <f t="shared" si="20"/>
        <v>0</v>
      </c>
      <c r="E42" s="833">
        <f t="shared" si="0"/>
        <v>0</v>
      </c>
      <c r="F42" s="833">
        <f t="shared" si="1"/>
        <v>0</v>
      </c>
      <c r="G42" s="833">
        <f t="shared" si="2"/>
        <v>0</v>
      </c>
      <c r="H42" s="833">
        <f t="shared" si="3"/>
        <v>0</v>
      </c>
      <c r="I42" s="834">
        <f t="shared" si="3"/>
        <v>0</v>
      </c>
      <c r="J42" s="834">
        <f t="shared" si="4"/>
        <v>0</v>
      </c>
      <c r="K42" s="834">
        <f t="shared" si="21"/>
        <v>0</v>
      </c>
      <c r="L42" s="834">
        <f t="shared" si="22"/>
        <v>0</v>
      </c>
      <c r="M42" s="834">
        <f t="shared" si="23"/>
        <v>0</v>
      </c>
      <c r="N42" s="834">
        <f t="shared" si="5"/>
        <v>0</v>
      </c>
      <c r="O42" s="834">
        <f t="shared" si="6"/>
        <v>0</v>
      </c>
      <c r="P42" s="834">
        <f t="shared" si="7"/>
        <v>0</v>
      </c>
      <c r="Q42" s="834">
        <f t="shared" si="8"/>
        <v>0</v>
      </c>
      <c r="R42" s="834">
        <f t="shared" si="9"/>
        <v>0</v>
      </c>
      <c r="S42" s="834">
        <f t="shared" si="10"/>
        <v>0</v>
      </c>
      <c r="T42" s="834">
        <f t="shared" si="11"/>
        <v>0</v>
      </c>
      <c r="U42" s="834">
        <f t="shared" si="12"/>
        <v>0</v>
      </c>
      <c r="V42" s="834">
        <f t="shared" si="12"/>
        <v>0</v>
      </c>
      <c r="W42" s="834">
        <f t="shared" si="13"/>
        <v>0</v>
      </c>
      <c r="X42" s="834">
        <f t="shared" si="14"/>
        <v>0</v>
      </c>
      <c r="Y42" s="834">
        <f t="shared" si="15"/>
        <v>0</v>
      </c>
      <c r="Z42" s="834">
        <f t="shared" si="16"/>
        <v>0</v>
      </c>
      <c r="AA42" s="477">
        <f t="shared" si="17"/>
        <v>0</v>
      </c>
      <c r="AB42" s="5">
        <f>'t1'!M42</f>
        <v>0</v>
      </c>
      <c r="AE42" s="199"/>
      <c r="AF42" s="199"/>
      <c r="AG42" s="199"/>
      <c r="AH42" s="199"/>
      <c r="AI42" s="199"/>
      <c r="AJ42" s="199"/>
      <c r="AK42" s="196"/>
      <c r="AL42" s="200"/>
      <c r="AM42" s="200"/>
      <c r="AN42" s="200"/>
      <c r="AO42" s="200"/>
      <c r="AP42" s="200"/>
      <c r="AQ42" s="200"/>
      <c r="AR42" s="200"/>
      <c r="AS42" s="200"/>
      <c r="AT42" s="200"/>
      <c r="AU42" s="200"/>
      <c r="AV42" s="200"/>
      <c r="AW42" s="200"/>
      <c r="AX42" s="200"/>
      <c r="AY42" s="200"/>
      <c r="AZ42" s="200"/>
      <c r="BA42" s="200"/>
      <c r="BB42" s="200"/>
      <c r="BC42" s="477">
        <f t="shared" si="18"/>
        <v>0</v>
      </c>
      <c r="BD42" s="5">
        <f>'t1'!AQ42</f>
        <v>0</v>
      </c>
    </row>
    <row r="43" spans="1:56" ht="12.75" customHeight="1" thickBot="1">
      <c r="A43" s="142" t="str">
        <f>'t1'!A43</f>
        <v>ALLIEVI</v>
      </c>
      <c r="B43" s="214" t="str">
        <f>'t1'!B43</f>
        <v>000180</v>
      </c>
      <c r="C43" s="833">
        <f t="shared" si="19"/>
        <v>0</v>
      </c>
      <c r="D43" s="833">
        <f t="shared" si="20"/>
        <v>0</v>
      </c>
      <c r="E43" s="833">
        <f t="shared" si="0"/>
        <v>0</v>
      </c>
      <c r="F43" s="833">
        <f t="shared" si="1"/>
        <v>0</v>
      </c>
      <c r="G43" s="833">
        <f t="shared" si="2"/>
        <v>0</v>
      </c>
      <c r="H43" s="833">
        <f t="shared" si="3"/>
        <v>0</v>
      </c>
      <c r="I43" s="834">
        <f t="shared" si="3"/>
        <v>0</v>
      </c>
      <c r="J43" s="834">
        <f t="shared" si="4"/>
        <v>0</v>
      </c>
      <c r="K43" s="834">
        <f t="shared" si="21"/>
        <v>0</v>
      </c>
      <c r="L43" s="834">
        <f t="shared" si="22"/>
        <v>0</v>
      </c>
      <c r="M43" s="834">
        <f t="shared" si="23"/>
        <v>0</v>
      </c>
      <c r="N43" s="834">
        <f t="shared" si="5"/>
        <v>0</v>
      </c>
      <c r="O43" s="834">
        <f t="shared" si="6"/>
        <v>0</v>
      </c>
      <c r="P43" s="834">
        <f t="shared" si="7"/>
        <v>0</v>
      </c>
      <c r="Q43" s="834">
        <f t="shared" si="8"/>
        <v>0</v>
      </c>
      <c r="R43" s="834">
        <f t="shared" si="9"/>
        <v>0</v>
      </c>
      <c r="S43" s="834">
        <f t="shared" si="10"/>
        <v>0</v>
      </c>
      <c r="T43" s="834">
        <f t="shared" si="11"/>
        <v>0</v>
      </c>
      <c r="U43" s="834">
        <f t="shared" si="12"/>
        <v>0</v>
      </c>
      <c r="V43" s="834">
        <f t="shared" si="12"/>
        <v>0</v>
      </c>
      <c r="W43" s="834">
        <f t="shared" si="13"/>
        <v>0</v>
      </c>
      <c r="X43" s="834">
        <f t="shared" si="14"/>
        <v>0</v>
      </c>
      <c r="Y43" s="834">
        <f t="shared" si="15"/>
        <v>0</v>
      </c>
      <c r="Z43" s="834">
        <f t="shared" si="16"/>
        <v>0</v>
      </c>
      <c r="AA43" s="477">
        <f t="shared" si="17"/>
        <v>0</v>
      </c>
      <c r="AB43" s="5">
        <f>'t1'!M43</f>
        <v>0</v>
      </c>
      <c r="AE43" s="199"/>
      <c r="AF43" s="199"/>
      <c r="AG43" s="199"/>
      <c r="AH43" s="199"/>
      <c r="AI43" s="199"/>
      <c r="AJ43" s="199"/>
      <c r="AK43" s="196"/>
      <c r="AL43" s="200"/>
      <c r="AM43" s="200"/>
      <c r="AN43" s="200"/>
      <c r="AO43" s="200"/>
      <c r="AP43" s="200"/>
      <c r="AQ43" s="200"/>
      <c r="AR43" s="200"/>
      <c r="AS43" s="200"/>
      <c r="AT43" s="200"/>
      <c r="AU43" s="200"/>
      <c r="AV43" s="200"/>
      <c r="AW43" s="200"/>
      <c r="AX43" s="200"/>
      <c r="AY43" s="200"/>
      <c r="AZ43" s="200"/>
      <c r="BA43" s="200"/>
      <c r="BB43" s="200"/>
      <c r="BC43" s="477">
        <f t="shared" si="18"/>
        <v>0</v>
      </c>
      <c r="BD43" s="5">
        <f>'t1'!AQ43</f>
        <v>0</v>
      </c>
    </row>
    <row r="44" spans="1:55" ht="15" customHeight="1" thickBot="1" thickTop="1">
      <c r="A44" s="152" t="s">
        <v>58</v>
      </c>
      <c r="B44" s="117"/>
      <c r="C44" s="476">
        <f aca="true" t="shared" si="24" ref="C44:AA44">SUM(C6:C43)</f>
        <v>0</v>
      </c>
      <c r="D44" s="476">
        <f t="shared" si="24"/>
        <v>0</v>
      </c>
      <c r="E44" s="476">
        <f t="shared" si="24"/>
        <v>0</v>
      </c>
      <c r="F44" s="476">
        <f t="shared" si="24"/>
        <v>0</v>
      </c>
      <c r="G44" s="476">
        <f t="shared" si="24"/>
        <v>0</v>
      </c>
      <c r="H44" s="476">
        <f t="shared" si="24"/>
        <v>0</v>
      </c>
      <c r="I44" s="476">
        <f t="shared" si="24"/>
        <v>0</v>
      </c>
      <c r="J44" s="476">
        <f t="shared" si="24"/>
        <v>0</v>
      </c>
      <c r="K44" s="476">
        <f t="shared" si="24"/>
        <v>0</v>
      </c>
      <c r="L44" s="476">
        <f t="shared" si="24"/>
        <v>0</v>
      </c>
      <c r="M44" s="476">
        <f t="shared" si="24"/>
        <v>0</v>
      </c>
      <c r="N44" s="476">
        <f t="shared" si="24"/>
        <v>0</v>
      </c>
      <c r="O44" s="476">
        <f t="shared" si="24"/>
        <v>0</v>
      </c>
      <c r="P44" s="476">
        <f t="shared" si="24"/>
        <v>0</v>
      </c>
      <c r="Q44" s="476">
        <f t="shared" si="24"/>
        <v>0</v>
      </c>
      <c r="R44" s="476">
        <f t="shared" si="24"/>
        <v>0</v>
      </c>
      <c r="S44" s="476">
        <f t="shared" si="24"/>
        <v>0</v>
      </c>
      <c r="T44" s="476">
        <f t="shared" si="24"/>
        <v>0</v>
      </c>
      <c r="U44" s="476">
        <f t="shared" si="24"/>
        <v>0</v>
      </c>
      <c r="V44" s="476">
        <f t="shared" si="24"/>
        <v>0</v>
      </c>
      <c r="W44" s="476">
        <f t="shared" si="24"/>
        <v>0</v>
      </c>
      <c r="X44" s="476">
        <f t="shared" si="24"/>
        <v>0</v>
      </c>
      <c r="Y44" s="476">
        <f t="shared" si="24"/>
        <v>0</v>
      </c>
      <c r="Z44" s="476">
        <f t="shared" si="24"/>
        <v>0</v>
      </c>
      <c r="AA44" s="476">
        <f t="shared" si="24"/>
        <v>0</v>
      </c>
      <c r="AE44" s="476">
        <f aca="true" t="shared" si="25" ref="AE44:BC44">SUM(AE6:AE43)</f>
        <v>0</v>
      </c>
      <c r="AF44" s="476">
        <f t="shared" si="25"/>
        <v>0</v>
      </c>
      <c r="AG44" s="476">
        <f t="shared" si="25"/>
        <v>0</v>
      </c>
      <c r="AH44" s="476">
        <f t="shared" si="25"/>
        <v>0</v>
      </c>
      <c r="AI44" s="476">
        <f t="shared" si="25"/>
        <v>0</v>
      </c>
      <c r="AJ44" s="476">
        <f t="shared" si="25"/>
        <v>0</v>
      </c>
      <c r="AK44" s="476">
        <f t="shared" si="25"/>
        <v>0</v>
      </c>
      <c r="AL44" s="476">
        <f t="shared" si="25"/>
        <v>0</v>
      </c>
      <c r="AM44" s="476">
        <f t="shared" si="25"/>
        <v>0</v>
      </c>
      <c r="AN44" s="476">
        <f t="shared" si="25"/>
        <v>0</v>
      </c>
      <c r="AO44" s="476">
        <f t="shared" si="25"/>
        <v>0</v>
      </c>
      <c r="AP44" s="476">
        <f t="shared" si="25"/>
        <v>0</v>
      </c>
      <c r="AQ44" s="476">
        <f t="shared" si="25"/>
        <v>0</v>
      </c>
      <c r="AR44" s="476">
        <f t="shared" si="25"/>
        <v>0</v>
      </c>
      <c r="AS44" s="476">
        <f t="shared" si="25"/>
        <v>0</v>
      </c>
      <c r="AT44" s="476">
        <f t="shared" si="25"/>
        <v>0</v>
      </c>
      <c r="AU44" s="476">
        <f t="shared" si="25"/>
        <v>0</v>
      </c>
      <c r="AV44" s="476">
        <f t="shared" si="25"/>
        <v>0</v>
      </c>
      <c r="AW44" s="476">
        <f t="shared" si="25"/>
        <v>0</v>
      </c>
      <c r="AX44" s="476">
        <f t="shared" si="25"/>
        <v>0</v>
      </c>
      <c r="AY44" s="476">
        <f t="shared" si="25"/>
        <v>0</v>
      </c>
      <c r="AZ44" s="476">
        <f t="shared" si="25"/>
        <v>0</v>
      </c>
      <c r="BA44" s="476">
        <f t="shared" si="25"/>
        <v>0</v>
      </c>
      <c r="BB44" s="476">
        <f t="shared" si="25"/>
        <v>0</v>
      </c>
      <c r="BC44" s="474">
        <f t="shared" si="25"/>
        <v>0</v>
      </c>
    </row>
    <row r="45" spans="1:58" ht="9.75">
      <c r="A45" s="21"/>
      <c r="AA45" s="41"/>
      <c r="AB45" s="41"/>
      <c r="AC45" s="41"/>
      <c r="AD45" s="41"/>
      <c r="BC45" s="41"/>
      <c r="BD45" s="41"/>
      <c r="BE45" s="41"/>
      <c r="BF45" s="41"/>
    </row>
    <row r="46" spans="1:58" ht="9.75">
      <c r="A46" s="5" t="s">
        <v>161</v>
      </c>
      <c r="B46" s="59"/>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row>
    <row r="47" ht="9.75">
      <c r="A47" s="144"/>
    </row>
    <row r="48" ht="9.75">
      <c r="A48" s="144"/>
    </row>
    <row r="49" ht="9.75">
      <c r="A49" s="3"/>
    </row>
  </sheetData>
  <sheetProtection password="EA98" sheet="1" formatColumns="0" selectLockedCells="1"/>
  <mergeCells count="1">
    <mergeCell ref="A1:BC1"/>
  </mergeCells>
  <conditionalFormatting sqref="AE6:BC43 A6:AA43">
    <cfRule type="expression" priority="2" dxfId="5" stopIfTrue="1">
      <formula>$AB6&gt;0</formula>
    </cfRule>
  </conditionalFormatting>
  <dataValidations count="1">
    <dataValidation type="whole" allowBlank="1" showInputMessage="1" showErrorMessage="1" errorTitle="ERRORE NEL DATO IMMESSO" error="INSERIRE SOLO NUMERI INTERI" sqref="AE6:BB43">
      <formula1>1</formula1>
      <formula2>999999999999</formula2>
    </dataValidation>
  </dataValidations>
  <printOptions horizontalCentered="1" verticalCentered="1"/>
  <pageMargins left="0" right="0" top="0.15748031496062992" bottom="0.15748031496062992" header="0.1968503937007874" footer="0.1968503937007874"/>
  <pageSetup horizontalDpi="300" verticalDpi="300" orientation="landscape" paperSize="9" scale="60" r:id="rId2"/>
  <drawing r:id="rId1"/>
</worksheet>
</file>

<file path=xl/worksheets/sheet14.xml><?xml version="1.0" encoding="utf-8"?>
<worksheet xmlns="http://schemas.openxmlformats.org/spreadsheetml/2006/main" xmlns:r="http://schemas.openxmlformats.org/officeDocument/2006/relationships">
  <sheetPr codeName="Foglio21"/>
  <dimension ref="A1:N53"/>
  <sheetViews>
    <sheetView showGridLines="0" zoomScalePageLayoutView="0" workbookViewId="0" topLeftCell="A1">
      <pane ySplit="3" topLeftCell="A4" activePane="bottomLeft" state="frozen"/>
      <selection pane="topLeft" activeCell="A2" sqref="A2"/>
      <selection pane="bottomLeft" activeCell="D4" sqref="D4"/>
    </sheetView>
  </sheetViews>
  <sheetFormatPr defaultColWidth="9.33203125" defaultRowHeight="10.5"/>
  <cols>
    <col min="1" max="1" width="87.83203125" style="0" customWidth="1"/>
    <col min="2" max="2" width="18" style="0" customWidth="1"/>
    <col min="3" max="3" width="18" style="0" hidden="1" customWidth="1"/>
    <col min="4" max="4" width="38.66015625" style="0" customWidth="1"/>
    <col min="6" max="6" width="12.5" style="0" bestFit="1" customWidth="1"/>
    <col min="7" max="7" width="9.16015625" style="0" hidden="1" customWidth="1"/>
  </cols>
  <sheetData>
    <row r="1" spans="1:14" s="5" customFormat="1" ht="43.5" customHeight="1">
      <c r="A1" s="972" t="str">
        <f>'t1'!A1</f>
        <v>GUARDIA di FINANZA - anno 2021</v>
      </c>
      <c r="B1" s="972"/>
      <c r="C1" s="972"/>
      <c r="D1" s="972"/>
      <c r="E1" s="3"/>
      <c r="F1" s="3"/>
      <c r="G1" s="3"/>
      <c r="H1" s="4"/>
      <c r="I1" s="3"/>
      <c r="J1" s="3"/>
      <c r="K1" s="3"/>
      <c r="L1" s="3"/>
      <c r="N1"/>
    </row>
    <row r="2" spans="1:4" ht="30" customHeight="1" thickBot="1">
      <c r="A2" s="6"/>
      <c r="B2" s="1036">
        <f>IF(AND(A32="",(D25+D26+D27+D28+D29)&gt;0),"ATTENZIONE!  Inserire nel campo NOTE l'elenco delle Istituzioni ed il relativo importo dei rimborsi",IF(AND(A32&lt;&gt;"",(D25+D26+D27+D28+D29)=0),"ATTENZIONE!  il campo NOTE non deve essere compilato in assenza di rimborsi",""))</f>
      </c>
      <c r="C2" s="1036"/>
      <c r="D2" s="1036"/>
    </row>
    <row r="3" spans="1:4" ht="21.75" customHeight="1" thickBot="1">
      <c r="A3" s="105" t="s">
        <v>112</v>
      </c>
      <c r="B3" s="291" t="s">
        <v>86</v>
      </c>
      <c r="C3" s="837"/>
      <c r="D3" s="292" t="s">
        <v>87</v>
      </c>
    </row>
    <row r="4" spans="1:4" s="107" customFormat="1" ht="23.25" customHeight="1" thickTop="1">
      <c r="A4" s="106" t="s">
        <v>130</v>
      </c>
      <c r="B4" s="158" t="s">
        <v>134</v>
      </c>
      <c r="C4" s="838">
        <f>ROUND(D4,0)</f>
        <v>0</v>
      </c>
      <c r="D4" s="203"/>
    </row>
    <row r="5" spans="1:4" s="107" customFormat="1" ht="23.25" customHeight="1">
      <c r="A5" s="110" t="s">
        <v>331</v>
      </c>
      <c r="B5" s="159" t="s">
        <v>146</v>
      </c>
      <c r="C5" s="839">
        <f aca="true" t="shared" si="0" ref="C5:C29">ROUND(D5,0)</f>
        <v>0</v>
      </c>
      <c r="D5" s="203"/>
    </row>
    <row r="6" spans="1:4" s="107" customFormat="1" ht="23.25" customHeight="1">
      <c r="A6" s="110" t="s">
        <v>124</v>
      </c>
      <c r="B6" s="149" t="s">
        <v>147</v>
      </c>
      <c r="C6" s="838">
        <f t="shared" si="0"/>
        <v>0</v>
      </c>
      <c r="D6" s="203"/>
    </row>
    <row r="7" spans="1:4" s="107" customFormat="1" ht="23.25" customHeight="1">
      <c r="A7" s="110" t="s">
        <v>128</v>
      </c>
      <c r="B7" s="160" t="s">
        <v>148</v>
      </c>
      <c r="C7" s="839">
        <f t="shared" si="0"/>
        <v>0</v>
      </c>
      <c r="D7" s="203"/>
    </row>
    <row r="8" spans="1:4" s="107" customFormat="1" ht="23.25" customHeight="1">
      <c r="A8" s="111" t="s">
        <v>127</v>
      </c>
      <c r="B8" s="149" t="s">
        <v>149</v>
      </c>
      <c r="C8" s="838">
        <f t="shared" si="0"/>
        <v>0</v>
      </c>
      <c r="D8" s="203"/>
    </row>
    <row r="9" spans="1:4" s="107" customFormat="1" ht="23.25" customHeight="1">
      <c r="A9" s="127" t="s">
        <v>126</v>
      </c>
      <c r="B9" s="160" t="s">
        <v>150</v>
      </c>
      <c r="C9" s="839">
        <f t="shared" si="0"/>
        <v>0</v>
      </c>
      <c r="D9" s="204"/>
    </row>
    <row r="10" spans="1:4" s="107" customFormat="1" ht="23.25" customHeight="1">
      <c r="A10" s="161" t="s">
        <v>332</v>
      </c>
      <c r="B10" s="149" t="s">
        <v>138</v>
      </c>
      <c r="C10" s="838">
        <f t="shared" si="0"/>
        <v>0</v>
      </c>
      <c r="D10" s="203"/>
    </row>
    <row r="11" spans="1:4" s="107" customFormat="1" ht="23.25" customHeight="1">
      <c r="A11" s="111" t="s">
        <v>151</v>
      </c>
      <c r="B11" s="148" t="s">
        <v>152</v>
      </c>
      <c r="C11" s="838">
        <f t="shared" si="0"/>
        <v>0</v>
      </c>
      <c r="D11" s="203"/>
    </row>
    <row r="12" spans="1:4" s="107" customFormat="1" ht="23.25" customHeight="1">
      <c r="A12" s="111" t="s">
        <v>45</v>
      </c>
      <c r="B12" s="148" t="s">
        <v>154</v>
      </c>
      <c r="C12" s="838">
        <f t="shared" si="0"/>
        <v>0</v>
      </c>
      <c r="D12" s="203"/>
    </row>
    <row r="13" spans="1:4" s="107" customFormat="1" ht="23.25" customHeight="1">
      <c r="A13" s="111" t="s">
        <v>333</v>
      </c>
      <c r="B13" s="149" t="s">
        <v>164</v>
      </c>
      <c r="C13" s="838">
        <f t="shared" si="0"/>
        <v>0</v>
      </c>
      <c r="D13" s="203"/>
    </row>
    <row r="14" spans="1:4" s="107" customFormat="1" ht="23.25" customHeight="1">
      <c r="A14" s="111" t="s">
        <v>0</v>
      </c>
      <c r="B14" s="149" t="s">
        <v>1</v>
      </c>
      <c r="C14" s="838">
        <f t="shared" si="0"/>
        <v>0</v>
      </c>
      <c r="D14" s="203"/>
    </row>
    <row r="15" spans="1:4" s="107" customFormat="1" ht="23.25" customHeight="1">
      <c r="A15" s="127" t="s">
        <v>89</v>
      </c>
      <c r="B15" s="160" t="s">
        <v>153</v>
      </c>
      <c r="C15" s="839">
        <f t="shared" si="0"/>
        <v>0</v>
      </c>
      <c r="D15" s="204"/>
    </row>
    <row r="16" spans="1:4" s="107" customFormat="1" ht="23.25" customHeight="1">
      <c r="A16" s="161" t="s">
        <v>334</v>
      </c>
      <c r="B16" s="159" t="s">
        <v>135</v>
      </c>
      <c r="C16" s="840">
        <f t="shared" si="0"/>
        <v>0</v>
      </c>
      <c r="D16" s="204"/>
    </row>
    <row r="17" spans="1:4" s="107" customFormat="1" ht="23.25" customHeight="1">
      <c r="A17" s="112" t="s">
        <v>335</v>
      </c>
      <c r="B17" s="149" t="s">
        <v>136</v>
      </c>
      <c r="C17" s="838">
        <f t="shared" si="0"/>
        <v>0</v>
      </c>
      <c r="D17" s="203"/>
    </row>
    <row r="18" spans="1:4" s="109" customFormat="1" ht="23.25" customHeight="1">
      <c r="A18" s="108" t="s">
        <v>125</v>
      </c>
      <c r="B18" s="148" t="s">
        <v>145</v>
      </c>
      <c r="C18" s="838">
        <f t="shared" si="0"/>
        <v>0</v>
      </c>
      <c r="D18" s="204"/>
    </row>
    <row r="19" spans="1:4" s="109" customFormat="1" ht="23.25" customHeight="1">
      <c r="A19" s="745" t="s">
        <v>520</v>
      </c>
      <c r="B19" s="746" t="s">
        <v>521</v>
      </c>
      <c r="C19" s="841">
        <f t="shared" si="0"/>
        <v>0</v>
      </c>
      <c r="D19" s="203"/>
    </row>
    <row r="20" spans="1:7" s="5" customFormat="1" ht="23.25" customHeight="1">
      <c r="A20" s="106" t="s">
        <v>336</v>
      </c>
      <c r="B20" s="149" t="s">
        <v>141</v>
      </c>
      <c r="C20" s="838">
        <f t="shared" si="0"/>
        <v>0</v>
      </c>
      <c r="D20" s="203"/>
      <c r="G20" s="747" t="s">
        <v>522</v>
      </c>
    </row>
    <row r="21" spans="1:7" s="109" customFormat="1" ht="23.25" customHeight="1">
      <c r="A21" s="106" t="s">
        <v>337</v>
      </c>
      <c r="B21" s="160" t="s">
        <v>142</v>
      </c>
      <c r="C21" s="839">
        <f t="shared" si="0"/>
        <v>0</v>
      </c>
      <c r="D21" s="203"/>
      <c r="G21" s="748" t="s">
        <v>523</v>
      </c>
    </row>
    <row r="22" spans="1:7" s="109" customFormat="1" ht="23.25" customHeight="1">
      <c r="A22" s="106" t="s">
        <v>88</v>
      </c>
      <c r="B22" s="149" t="s">
        <v>143</v>
      </c>
      <c r="C22" s="838">
        <f t="shared" si="0"/>
        <v>0</v>
      </c>
      <c r="D22" s="203"/>
      <c r="F22" s="749" t="s">
        <v>524</v>
      </c>
      <c r="G22" s="750">
        <v>2</v>
      </c>
    </row>
    <row r="23" spans="1:4" s="109" customFormat="1" ht="23.25" customHeight="1">
      <c r="A23" s="106" t="s">
        <v>338</v>
      </c>
      <c r="B23" s="160" t="s">
        <v>137</v>
      </c>
      <c r="C23" s="839">
        <f t="shared" si="0"/>
        <v>0</v>
      </c>
      <c r="D23" s="203"/>
    </row>
    <row r="24" spans="1:4" s="109" customFormat="1" ht="23.25" customHeight="1">
      <c r="A24" s="756" t="s">
        <v>532</v>
      </c>
      <c r="B24" s="149" t="s">
        <v>139</v>
      </c>
      <c r="C24" s="842">
        <f t="shared" si="0"/>
        <v>0</v>
      </c>
      <c r="D24" s="205"/>
    </row>
    <row r="25" spans="1:4" s="109" customFormat="1" ht="23.25" customHeight="1">
      <c r="A25" s="162" t="s">
        <v>351</v>
      </c>
      <c r="B25" s="148" t="s">
        <v>140</v>
      </c>
      <c r="C25" s="843">
        <f t="shared" si="0"/>
        <v>0</v>
      </c>
      <c r="D25" s="205"/>
    </row>
    <row r="26" spans="1:4" s="109" customFormat="1" ht="23.25" customHeight="1">
      <c r="A26" s="162" t="s">
        <v>352</v>
      </c>
      <c r="B26" s="148" t="s">
        <v>353</v>
      </c>
      <c r="C26" s="843">
        <f t="shared" si="0"/>
        <v>0</v>
      </c>
      <c r="D26" s="205"/>
    </row>
    <row r="27" spans="1:4" s="109" customFormat="1" ht="23.25" customHeight="1">
      <c r="A27" s="611" t="s">
        <v>377</v>
      </c>
      <c r="B27" s="148" t="s">
        <v>339</v>
      </c>
      <c r="C27" s="843">
        <f t="shared" si="0"/>
        <v>0</v>
      </c>
      <c r="D27" s="205"/>
    </row>
    <row r="28" spans="1:4" s="109" customFormat="1" ht="23.25" customHeight="1">
      <c r="A28" s="610" t="s">
        <v>376</v>
      </c>
      <c r="B28" s="149" t="s">
        <v>144</v>
      </c>
      <c r="C28" s="844">
        <f t="shared" si="0"/>
        <v>0</v>
      </c>
      <c r="D28" s="204"/>
    </row>
    <row r="29" spans="1:4" s="109" customFormat="1" ht="23.25" customHeight="1" thickBot="1">
      <c r="A29" s="613" t="s">
        <v>378</v>
      </c>
      <c r="B29" s="150" t="s">
        <v>354</v>
      </c>
      <c r="C29" s="845">
        <f t="shared" si="0"/>
        <v>0</v>
      </c>
      <c r="D29" s="206"/>
    </row>
    <row r="30" spans="1:4" s="109" customFormat="1" ht="15" customHeight="1" thickBot="1">
      <c r="A30" s="1031" t="str">
        <f>IF(G22=1,"ATTENZIONE è stata dichiarata IRAP commerciale. Controllare l'importo inserito!"," ")</f>
        <v> </v>
      </c>
      <c r="B30" s="1031"/>
      <c r="C30" s="1031"/>
      <c r="D30" s="1031"/>
    </row>
    <row r="31" spans="1:4" s="109" customFormat="1" ht="15" customHeight="1">
      <c r="A31" s="1037" t="s">
        <v>507</v>
      </c>
      <c r="B31" s="1038"/>
      <c r="C31" s="1038"/>
      <c r="D31" s="1039"/>
    </row>
    <row r="32" spans="1:8" s="109" customFormat="1" ht="94.5" customHeight="1" thickBot="1">
      <c r="A32" s="1032"/>
      <c r="B32" s="1033"/>
      <c r="C32" s="1033"/>
      <c r="D32" s="1034"/>
      <c r="E32" s="1029">
        <f>IF(AND(A32="",(D25+D26)&gt;0),"ATTENZIONE!  Inserire nel campo NOTE l'elenco delle Istituzioni ed il relativo importo dei rimborsi EFFETTUATI!",IF(AND(A32&lt;&gt;"",(D25+D26)=0),"ATTENZIONE!  il campo NOTE non deve essere compilato in assenza di rimborsi",""))</f>
      </c>
      <c r="F32" s="1030"/>
      <c r="G32" s="1030"/>
      <c r="H32" s="1030"/>
    </row>
    <row r="33" spans="1:4" s="109" customFormat="1" ht="15" customHeight="1" thickBot="1">
      <c r="A33" s="1031"/>
      <c r="B33" s="1031"/>
      <c r="C33" s="1031"/>
      <c r="D33" s="1031"/>
    </row>
    <row r="34" spans="1:4" s="109" customFormat="1" ht="15" customHeight="1">
      <c r="A34" s="1037" t="s">
        <v>508</v>
      </c>
      <c r="B34" s="1038"/>
      <c r="C34" s="1038"/>
      <c r="D34" s="1039"/>
    </row>
    <row r="35" spans="1:8" s="109" customFormat="1" ht="94.5" customHeight="1" thickBot="1">
      <c r="A35" s="1032"/>
      <c r="B35" s="1033"/>
      <c r="C35" s="1033"/>
      <c r="D35" s="1034"/>
      <c r="E35" s="1029">
        <f>IF(AND(A35="",(D27+D28+D29)&gt;0),"ATTENZIONE!  Inserire nel campo NOTE l'elenco delle Istituzioni ed il relativo importo dei rimborsi RICEVUTI!",IF(AND(A35&lt;&gt;"",(D27+D28+D29)=0),"ATTENZIONE!  il campo NOTE non deve essere compilato in assenza di rimborsi",""))</f>
      </c>
      <c r="F35" s="1030"/>
      <c r="G35" s="1030"/>
      <c r="H35" s="1030"/>
    </row>
    <row r="36" spans="1:3" s="109" customFormat="1" ht="23.25" customHeight="1">
      <c r="A36" s="5" t="s">
        <v>379</v>
      </c>
      <c r="B36"/>
      <c r="C36"/>
    </row>
    <row r="37" spans="1:4" ht="25.5" customHeight="1">
      <c r="A37" s="1035" t="s">
        <v>509</v>
      </c>
      <c r="B37" s="1035"/>
      <c r="C37" s="1035"/>
      <c r="D37" s="1035"/>
    </row>
    <row r="38" spans="1:4" ht="25.5" customHeight="1">
      <c r="A38" s="1035" t="s">
        <v>510</v>
      </c>
      <c r="B38" s="1035"/>
      <c r="C38" s="1035"/>
      <c r="D38" s="1035"/>
    </row>
    <row r="53" ht="9.75">
      <c r="A53" s="612"/>
    </row>
  </sheetData>
  <sheetProtection password="EA98" sheet="1" formatColumns="0" selectLockedCells="1"/>
  <mergeCells count="12">
    <mergeCell ref="B2:D2"/>
    <mergeCell ref="A32:D32"/>
    <mergeCell ref="A31:D31"/>
    <mergeCell ref="A34:D34"/>
    <mergeCell ref="A1:D1"/>
    <mergeCell ref="A30:D30"/>
    <mergeCell ref="E32:H32"/>
    <mergeCell ref="A33:D33"/>
    <mergeCell ref="A35:D35"/>
    <mergeCell ref="E35:H35"/>
    <mergeCell ref="A37:D37"/>
    <mergeCell ref="A38:D38"/>
  </mergeCells>
  <dataValidations count="4">
    <dataValidation type="textLength" allowBlank="1" showInputMessage="1" showErrorMessage="1" errorTitle="ATTENZIONE ! ! ! " error="E' stato superato il limite di 1000 caratteri" sqref="A32:D32 A35:D35">
      <formula1>0</formula1>
      <formula2>1000</formula2>
    </dataValidation>
    <dataValidation type="whole" allowBlank="1" showInputMessage="1" showErrorMessage="1" errorTitle="ERRORE NEL DATO IMMESSO" error="INSERIRE SOLO NUMERI INTERI" sqref="D4:D24">
      <formula1>1</formula1>
      <formula2>999999999999</formula2>
    </dataValidation>
    <dataValidation type="whole" allowBlank="1" showInputMessage="1" showErrorMessage="1" promptTitle="ATTENZIONE" prompt="Inserire nel campo NOTE sottostante il nome delle Istituzioni da cui si ricevono i rimborsi ed i relativi importi" errorTitle="ERRORE NEL DATO IMMESSO" error="INSERIRE SOLO NUMERI INTERI" sqref="D27:D29">
      <formula1>1</formula1>
      <formula2>999999999999</formula2>
    </dataValidation>
    <dataValidation type="whole" allowBlank="1" showInputMessage="1" showErrorMessage="1" promptTitle="ATTENZIONE" prompt="Inserire nel campo NOTE sottostante il nome delle Istituzioni che ricevono i rimborsi ed i relativi importi" errorTitle="ERRORE NEL DATO IMMESSO" error="INSERIRE SOLO NUMERI INTERI" sqref="D25:D26">
      <formula1>1</formula1>
      <formula2>999999999999</formula2>
    </dataValidation>
  </dataValidations>
  <printOptions horizontalCentered="1" verticalCentered="1"/>
  <pageMargins left="0" right="0" top="0.1968503937007874" bottom="0.15748031496062992" header="0.1968503937007874" footer="0.1968503937007874"/>
  <pageSetup horizontalDpi="300" verticalDpi="300" orientation="portrait" paperSize="9" scale="85" r:id="rId3"/>
  <drawing r:id="rId2"/>
  <legacyDrawing r:id="rId1"/>
</worksheet>
</file>

<file path=xl/worksheets/sheet15.xml><?xml version="1.0" encoding="utf-8"?>
<worksheet xmlns="http://schemas.openxmlformats.org/spreadsheetml/2006/main" xmlns:r="http://schemas.openxmlformats.org/officeDocument/2006/relationships">
  <sheetPr>
    <pageSetUpPr fitToPage="1"/>
  </sheetPr>
  <dimension ref="A1:AM51"/>
  <sheetViews>
    <sheetView zoomScalePageLayoutView="0" workbookViewId="0" topLeftCell="A1">
      <selection activeCell="AA5" sqref="AA5"/>
    </sheetView>
  </sheetViews>
  <sheetFormatPr defaultColWidth="9.33203125" defaultRowHeight="10.5"/>
  <cols>
    <col min="1" max="1" width="50.5" style="776" customWidth="1"/>
    <col min="2" max="2" width="8.33203125" style="776" bestFit="1" customWidth="1"/>
    <col min="3" max="9" width="12.66015625" style="776" hidden="1" customWidth="1"/>
    <col min="10" max="10" width="24.66015625" style="776" hidden="1" customWidth="1"/>
    <col min="11" max="12" width="14.66015625" style="776" hidden="1" customWidth="1"/>
    <col min="13" max="13" width="9.16015625" style="776" hidden="1" customWidth="1"/>
    <col min="14" max="15" width="11.33203125" style="776" hidden="1" customWidth="1"/>
    <col min="16" max="26" width="9.16015625" style="776" hidden="1" customWidth="1"/>
    <col min="27" max="33" width="12.66015625" style="776" customWidth="1"/>
    <col min="34" max="34" width="24.66015625" style="776" customWidth="1"/>
    <col min="35" max="36" width="14.66015625" style="776" customWidth="1"/>
    <col min="37" max="37" width="9.16015625" style="776" hidden="1" customWidth="1"/>
    <col min="38" max="39" width="11.33203125" style="776" hidden="1" customWidth="1"/>
    <col min="40" max="16384" width="9.16015625" style="776" customWidth="1"/>
  </cols>
  <sheetData>
    <row r="1" spans="1:2" ht="26.25" customHeight="1">
      <c r="A1" s="848" t="str">
        <f>'t1'!A1</f>
        <v>GUARDIA di FINANZA - anno 2021</v>
      </c>
      <c r="B1" s="775"/>
    </row>
    <row r="2" spans="1:2" ht="30" customHeight="1" thickBot="1">
      <c r="A2" s="774"/>
      <c r="B2" s="775"/>
    </row>
    <row r="3" spans="1:39" ht="41.25" customHeight="1" thickTop="1">
      <c r="A3" s="777" t="s">
        <v>117</v>
      </c>
      <c r="B3" s="1040" t="s">
        <v>55</v>
      </c>
      <c r="C3" s="1042" t="str">
        <f>"Personale in ausiliaria al 31/12/"&amp;'t1'!L1&amp;""</f>
        <v>Personale in ausiliaria al 31/12/2021</v>
      </c>
      <c r="D3" s="1043"/>
      <c r="E3" s="1042" t="str">
        <f>"Personale in ausiliaria richiamato in servizo SENZA assegni al 31/12/"&amp;'t1'!L1&amp;""</f>
        <v>Personale in ausiliaria richiamato in servizo SENZA assegni al 31/12/2021</v>
      </c>
      <c r="F3" s="1043"/>
      <c r="G3" s="1042" t="str">
        <f>"Personale in ausiliaria richiamato in servizo CON assegni al 31/12/"&amp;'t1'!L1&amp;""</f>
        <v>Personale in ausiliaria richiamato in servizo CON assegni al 31/12/2021</v>
      </c>
      <c r="H3" s="1043"/>
      <c r="I3" s="778" t="s">
        <v>540</v>
      </c>
      <c r="J3" s="778" t="s">
        <v>541</v>
      </c>
      <c r="K3" s="778" t="s">
        <v>542</v>
      </c>
      <c r="L3" s="779" t="s">
        <v>543</v>
      </c>
      <c r="N3" s="1042" t="str">
        <f>"Totale dipendenti al 31/12/"&amp;'t1'!L1&amp;""</f>
        <v>Totale dipendenti al 31/12/2021</v>
      </c>
      <c r="O3" s="1043"/>
      <c r="AA3" s="1042" t="str">
        <f>"Personale in ausiliaria al 31/12/"&amp;'t1'!L1&amp;""</f>
        <v>Personale in ausiliaria al 31/12/2021</v>
      </c>
      <c r="AB3" s="1043"/>
      <c r="AC3" s="1042" t="str">
        <f>"Personale in ausiliaria richiamato in servizo SENZA assegni al 31/12/"&amp;'t1'!L1&amp;""</f>
        <v>Personale in ausiliaria richiamato in servizo SENZA assegni al 31/12/2021</v>
      </c>
      <c r="AD3" s="1043"/>
      <c r="AE3" s="1042" t="str">
        <f>"Personale in ausiliaria richiamato in servizo CON assegni al 31/12/"&amp;'t1'!L1&amp;""</f>
        <v>Personale in ausiliaria richiamato in servizo CON assegni al 31/12/2021</v>
      </c>
      <c r="AF3" s="1043"/>
      <c r="AG3" s="778" t="s">
        <v>540</v>
      </c>
      <c r="AH3" s="778" t="s">
        <v>541</v>
      </c>
      <c r="AI3" s="778" t="s">
        <v>542</v>
      </c>
      <c r="AJ3" s="779" t="s">
        <v>543</v>
      </c>
      <c r="AL3" s="1042" t="str">
        <f>"Totale dipendenti al 31/12/"&amp;'t1'!L1&amp;""</f>
        <v>Totale dipendenti al 31/12/2021</v>
      </c>
      <c r="AM3" s="1043"/>
    </row>
    <row r="4" spans="1:39" ht="13.5" thickBot="1">
      <c r="A4" s="810"/>
      <c r="B4" s="1041"/>
      <c r="C4" s="780" t="s">
        <v>56</v>
      </c>
      <c r="D4" s="781" t="s">
        <v>57</v>
      </c>
      <c r="E4" s="780" t="s">
        <v>56</v>
      </c>
      <c r="F4" s="781" t="s">
        <v>57</v>
      </c>
      <c r="G4" s="780" t="s">
        <v>56</v>
      </c>
      <c r="H4" s="781" t="s">
        <v>57</v>
      </c>
      <c r="I4" s="782" t="s">
        <v>544</v>
      </c>
      <c r="J4" s="782" t="s">
        <v>545</v>
      </c>
      <c r="K4" s="782" t="s">
        <v>546</v>
      </c>
      <c r="L4" s="783" t="s">
        <v>547</v>
      </c>
      <c r="N4" s="780" t="s">
        <v>56</v>
      </c>
      <c r="O4" s="781" t="s">
        <v>57</v>
      </c>
      <c r="AA4" s="780" t="s">
        <v>56</v>
      </c>
      <c r="AB4" s="781" t="s">
        <v>57</v>
      </c>
      <c r="AC4" s="780" t="s">
        <v>56</v>
      </c>
      <c r="AD4" s="781" t="s">
        <v>57</v>
      </c>
      <c r="AE4" s="780" t="s">
        <v>56</v>
      </c>
      <c r="AF4" s="781" t="s">
        <v>57</v>
      </c>
      <c r="AG4" s="782" t="s">
        <v>544</v>
      </c>
      <c r="AH4" s="782" t="s">
        <v>545</v>
      </c>
      <c r="AI4" s="782" t="s">
        <v>546</v>
      </c>
      <c r="AJ4" s="783" t="s">
        <v>547</v>
      </c>
      <c r="AL4" s="780" t="s">
        <v>56</v>
      </c>
      <c r="AM4" s="781" t="s">
        <v>57</v>
      </c>
    </row>
    <row r="5" spans="1:39" ht="13.5" thickTop="1">
      <c r="A5" s="815" t="str">
        <f>'t1'!A6</f>
        <v>COMANDANTE GENERALE</v>
      </c>
      <c r="B5" s="815" t="str">
        <f>'t1'!B6</f>
        <v>0D0219</v>
      </c>
      <c r="C5" s="846">
        <f>ROUND(AA5,0)</f>
        <v>0</v>
      </c>
      <c r="D5" s="847">
        <f aca="true" t="shared" si="0" ref="D5:D41">ROUND(AB5,0)</f>
        <v>0</v>
      </c>
      <c r="E5" s="846">
        <f aca="true" t="shared" si="1" ref="E5:E41">ROUND(AC5,0)</f>
        <v>0</v>
      </c>
      <c r="F5" s="847">
        <f aca="true" t="shared" si="2" ref="F5:F41">ROUND(AD5,0)</f>
        <v>0</v>
      </c>
      <c r="G5" s="846">
        <f aca="true" t="shared" si="3" ref="G5:G41">ROUND(AE5,0)</f>
        <v>0</v>
      </c>
      <c r="H5" s="847">
        <f aca="true" t="shared" si="4" ref="H5:H41">ROUND(AF5,0)</f>
        <v>0</v>
      </c>
      <c r="I5" s="846">
        <f aca="true" t="shared" si="5" ref="I5:I41">ROUND(AG5,0)</f>
        <v>0</v>
      </c>
      <c r="J5" s="846">
        <f aca="true" t="shared" si="6" ref="J5:J41">ROUND(AH5,0)</f>
        <v>0</v>
      </c>
      <c r="K5" s="846">
        <f aca="true" t="shared" si="7" ref="K5:K41">ROUND(AI5,0)</f>
        <v>0</v>
      </c>
      <c r="L5" s="788">
        <f>I5+J5+K5</f>
        <v>0</v>
      </c>
      <c r="M5" s="41">
        <f>'t1'!M6</f>
        <v>0</v>
      </c>
      <c r="N5" s="786">
        <f aca="true" t="shared" si="8" ref="N5:N41">C5+E5+G5</f>
        <v>0</v>
      </c>
      <c r="O5" s="787">
        <f aca="true" t="shared" si="9" ref="O5:O41">D5+F5+H5</f>
        <v>0</v>
      </c>
      <c r="AA5" s="784"/>
      <c r="AB5" s="785"/>
      <c r="AC5" s="784"/>
      <c r="AD5" s="785"/>
      <c r="AE5" s="784"/>
      <c r="AF5" s="785"/>
      <c r="AG5" s="784"/>
      <c r="AH5" s="784"/>
      <c r="AI5" s="784"/>
      <c r="AJ5" s="788">
        <f>AG5+AH5+AI5</f>
        <v>0</v>
      </c>
      <c r="AK5" s="41">
        <f>'t1'!AK6</f>
        <v>0</v>
      </c>
      <c r="AL5" s="786">
        <f aca="true" t="shared" si="10" ref="AL5:AL41">AA5+AC5+AE5</f>
        <v>0</v>
      </c>
      <c r="AM5" s="787">
        <f aca="true" t="shared" si="11" ref="AM5:AM41">AB5+AD5+AF5</f>
        <v>0</v>
      </c>
    </row>
    <row r="6" spans="1:39" ht="12.75">
      <c r="A6" s="815" t="str">
        <f>'t1'!A7</f>
        <v>GENERALE CORPO DI ARMATA</v>
      </c>
      <c r="B6" s="815" t="str">
        <f>'t1'!B7</f>
        <v>0D0554</v>
      </c>
      <c r="C6" s="846">
        <f aca="true" t="shared" si="12" ref="C6:C41">ROUND(AA6,0)</f>
        <v>0</v>
      </c>
      <c r="D6" s="847">
        <f t="shared" si="0"/>
        <v>0</v>
      </c>
      <c r="E6" s="846">
        <f t="shared" si="1"/>
        <v>0</v>
      </c>
      <c r="F6" s="847">
        <f t="shared" si="2"/>
        <v>0</v>
      </c>
      <c r="G6" s="846">
        <f t="shared" si="3"/>
        <v>0</v>
      </c>
      <c r="H6" s="847">
        <f t="shared" si="4"/>
        <v>0</v>
      </c>
      <c r="I6" s="846">
        <f t="shared" si="5"/>
        <v>0</v>
      </c>
      <c r="J6" s="846">
        <f t="shared" si="6"/>
        <v>0</v>
      </c>
      <c r="K6" s="846">
        <f t="shared" si="7"/>
        <v>0</v>
      </c>
      <c r="L6" s="789">
        <f>I6+J6+K6</f>
        <v>0</v>
      </c>
      <c r="M6" s="41">
        <f>'t1'!M7</f>
        <v>0</v>
      </c>
      <c r="N6" s="786">
        <f t="shared" si="8"/>
        <v>0</v>
      </c>
      <c r="O6" s="787">
        <f t="shared" si="9"/>
        <v>0</v>
      </c>
      <c r="AA6" s="784"/>
      <c r="AB6" s="785"/>
      <c r="AC6" s="784"/>
      <c r="AD6" s="785"/>
      <c r="AE6" s="784"/>
      <c r="AF6" s="785"/>
      <c r="AG6" s="784"/>
      <c r="AH6" s="784"/>
      <c r="AI6" s="784"/>
      <c r="AJ6" s="789">
        <f>AG6+AH6+AI6</f>
        <v>0</v>
      </c>
      <c r="AK6" s="41">
        <f>'t1'!AK7</f>
        <v>0</v>
      </c>
      <c r="AL6" s="786">
        <f t="shared" si="10"/>
        <v>0</v>
      </c>
      <c r="AM6" s="787">
        <f t="shared" si="11"/>
        <v>0</v>
      </c>
    </row>
    <row r="7" spans="1:39" ht="12.75">
      <c r="A7" s="815" t="str">
        <f>'t1'!A8</f>
        <v>GENERALE DI DIVISIONE</v>
      </c>
      <c r="B7" s="815" t="str">
        <f>'t1'!B8</f>
        <v>0D0221</v>
      </c>
      <c r="C7" s="846">
        <f t="shared" si="12"/>
        <v>0</v>
      </c>
      <c r="D7" s="847">
        <f t="shared" si="0"/>
        <v>0</v>
      </c>
      <c r="E7" s="846">
        <f t="shared" si="1"/>
        <v>0</v>
      </c>
      <c r="F7" s="847">
        <f t="shared" si="2"/>
        <v>0</v>
      </c>
      <c r="G7" s="846">
        <f t="shared" si="3"/>
        <v>0</v>
      </c>
      <c r="H7" s="847">
        <f t="shared" si="4"/>
        <v>0</v>
      </c>
      <c r="I7" s="846">
        <f t="shared" si="5"/>
        <v>0</v>
      </c>
      <c r="J7" s="846">
        <f t="shared" si="6"/>
        <v>0</v>
      </c>
      <c r="K7" s="846">
        <f t="shared" si="7"/>
        <v>0</v>
      </c>
      <c r="L7" s="789">
        <f aca="true" t="shared" si="13" ref="L7:L41">I7+J7+K7</f>
        <v>0</v>
      </c>
      <c r="M7" s="41">
        <f>'t1'!M8</f>
        <v>0</v>
      </c>
      <c r="N7" s="786">
        <f t="shared" si="8"/>
        <v>0</v>
      </c>
      <c r="O7" s="787">
        <f t="shared" si="9"/>
        <v>0</v>
      </c>
      <c r="AA7" s="784"/>
      <c r="AB7" s="785"/>
      <c r="AC7" s="784"/>
      <c r="AD7" s="785"/>
      <c r="AE7" s="784"/>
      <c r="AF7" s="785"/>
      <c r="AG7" s="784"/>
      <c r="AH7" s="784"/>
      <c r="AI7" s="784"/>
      <c r="AJ7" s="789">
        <f aca="true" t="shared" si="14" ref="AJ7:AJ41">AG7+AH7+AI7</f>
        <v>0</v>
      </c>
      <c r="AK7" s="41">
        <f>'t1'!AK8</f>
        <v>0</v>
      </c>
      <c r="AL7" s="786">
        <f t="shared" si="10"/>
        <v>0</v>
      </c>
      <c r="AM7" s="787">
        <f t="shared" si="11"/>
        <v>0</v>
      </c>
    </row>
    <row r="8" spans="1:39" ht="12.75">
      <c r="A8" s="815" t="str">
        <f>'t1'!A9</f>
        <v>GENERALE DI BRIGATA</v>
      </c>
      <c r="B8" s="815" t="str">
        <f>'t1'!B9</f>
        <v>0D0220</v>
      </c>
      <c r="C8" s="846">
        <f t="shared" si="12"/>
        <v>0</v>
      </c>
      <c r="D8" s="847">
        <f t="shared" si="0"/>
        <v>0</v>
      </c>
      <c r="E8" s="846">
        <f t="shared" si="1"/>
        <v>0</v>
      </c>
      <c r="F8" s="847">
        <f t="shared" si="2"/>
        <v>0</v>
      </c>
      <c r="G8" s="846">
        <f t="shared" si="3"/>
        <v>0</v>
      </c>
      <c r="H8" s="847">
        <f t="shared" si="4"/>
        <v>0</v>
      </c>
      <c r="I8" s="846">
        <f t="shared" si="5"/>
        <v>0</v>
      </c>
      <c r="J8" s="846">
        <f t="shared" si="6"/>
        <v>0</v>
      </c>
      <c r="K8" s="846">
        <f t="shared" si="7"/>
        <v>0</v>
      </c>
      <c r="L8" s="789">
        <f t="shared" si="13"/>
        <v>0</v>
      </c>
      <c r="M8" s="41">
        <f>'t1'!M9</f>
        <v>0</v>
      </c>
      <c r="N8" s="786">
        <f t="shared" si="8"/>
        <v>0</v>
      </c>
      <c r="O8" s="787">
        <f t="shared" si="9"/>
        <v>0</v>
      </c>
      <c r="AA8" s="784"/>
      <c r="AB8" s="785"/>
      <c r="AC8" s="784"/>
      <c r="AD8" s="785"/>
      <c r="AE8" s="784"/>
      <c r="AF8" s="785"/>
      <c r="AG8" s="784"/>
      <c r="AH8" s="784"/>
      <c r="AI8" s="784"/>
      <c r="AJ8" s="789">
        <f t="shared" si="14"/>
        <v>0</v>
      </c>
      <c r="AK8" s="41">
        <f>'t1'!AK9</f>
        <v>0</v>
      </c>
      <c r="AL8" s="786">
        <f t="shared" si="10"/>
        <v>0</v>
      </c>
      <c r="AM8" s="787">
        <f t="shared" si="11"/>
        <v>0</v>
      </c>
    </row>
    <row r="9" spans="1:39" ht="12.75">
      <c r="A9" s="815" t="str">
        <f>'t1'!A10</f>
        <v>COLONNELLO + 23 ANNI</v>
      </c>
      <c r="B9" s="815" t="str">
        <f>'t1'!B10</f>
        <v>0D0524</v>
      </c>
      <c r="C9" s="846">
        <f t="shared" si="12"/>
        <v>0</v>
      </c>
      <c r="D9" s="847">
        <f t="shared" si="0"/>
        <v>0</v>
      </c>
      <c r="E9" s="846">
        <f t="shared" si="1"/>
        <v>0</v>
      </c>
      <c r="F9" s="847">
        <f t="shared" si="2"/>
        <v>0</v>
      </c>
      <c r="G9" s="846">
        <f t="shared" si="3"/>
        <v>0</v>
      </c>
      <c r="H9" s="847">
        <f t="shared" si="4"/>
        <v>0</v>
      </c>
      <c r="I9" s="846">
        <f t="shared" si="5"/>
        <v>0</v>
      </c>
      <c r="J9" s="846">
        <f t="shared" si="6"/>
        <v>0</v>
      </c>
      <c r="K9" s="846">
        <f t="shared" si="7"/>
        <v>0</v>
      </c>
      <c r="L9" s="789">
        <f t="shared" si="13"/>
        <v>0</v>
      </c>
      <c r="M9" s="41">
        <f>'t1'!M10</f>
        <v>0</v>
      </c>
      <c r="N9" s="786">
        <f t="shared" si="8"/>
        <v>0</v>
      </c>
      <c r="O9" s="787">
        <f t="shared" si="9"/>
        <v>0</v>
      </c>
      <c r="AA9" s="784"/>
      <c r="AB9" s="785"/>
      <c r="AC9" s="784"/>
      <c r="AD9" s="785"/>
      <c r="AE9" s="784"/>
      <c r="AF9" s="785"/>
      <c r="AG9" s="784"/>
      <c r="AH9" s="784"/>
      <c r="AI9" s="784"/>
      <c r="AJ9" s="789">
        <f t="shared" si="14"/>
        <v>0</v>
      </c>
      <c r="AK9" s="41">
        <f>'t1'!AK10</f>
        <v>0</v>
      </c>
      <c r="AL9" s="786">
        <f t="shared" si="10"/>
        <v>0</v>
      </c>
      <c r="AM9" s="787">
        <f t="shared" si="11"/>
        <v>0</v>
      </c>
    </row>
    <row r="10" spans="1:39" ht="12.75">
      <c r="A10" s="815" t="str">
        <f>'t1'!A11</f>
        <v>COLONNELLO</v>
      </c>
      <c r="B10" s="815" t="str">
        <f>'t1'!B11</f>
        <v>0D0217</v>
      </c>
      <c r="C10" s="846">
        <f t="shared" si="12"/>
        <v>0</v>
      </c>
      <c r="D10" s="847">
        <f t="shared" si="0"/>
        <v>0</v>
      </c>
      <c r="E10" s="846">
        <f t="shared" si="1"/>
        <v>0</v>
      </c>
      <c r="F10" s="847">
        <f t="shared" si="2"/>
        <v>0</v>
      </c>
      <c r="G10" s="846">
        <f t="shared" si="3"/>
        <v>0</v>
      </c>
      <c r="H10" s="847">
        <f t="shared" si="4"/>
        <v>0</v>
      </c>
      <c r="I10" s="846">
        <f t="shared" si="5"/>
        <v>0</v>
      </c>
      <c r="J10" s="846">
        <f t="shared" si="6"/>
        <v>0</v>
      </c>
      <c r="K10" s="846">
        <f t="shared" si="7"/>
        <v>0</v>
      </c>
      <c r="L10" s="789">
        <f t="shared" si="13"/>
        <v>0</v>
      </c>
      <c r="M10" s="41">
        <f>'t1'!M11</f>
        <v>0</v>
      </c>
      <c r="N10" s="786">
        <f t="shared" si="8"/>
        <v>0</v>
      </c>
      <c r="O10" s="787">
        <f t="shared" si="9"/>
        <v>0</v>
      </c>
      <c r="AA10" s="784"/>
      <c r="AB10" s="785"/>
      <c r="AC10" s="784"/>
      <c r="AD10" s="785"/>
      <c r="AE10" s="784"/>
      <c r="AF10" s="785"/>
      <c r="AG10" s="784"/>
      <c r="AH10" s="784"/>
      <c r="AI10" s="784"/>
      <c r="AJ10" s="789">
        <f t="shared" si="14"/>
        <v>0</v>
      </c>
      <c r="AK10" s="41">
        <f>'t1'!AK11</f>
        <v>0</v>
      </c>
      <c r="AL10" s="786">
        <f t="shared" si="10"/>
        <v>0</v>
      </c>
      <c r="AM10" s="787">
        <f t="shared" si="11"/>
        <v>0</v>
      </c>
    </row>
    <row r="11" spans="1:39" ht="12.75">
      <c r="A11" s="815" t="str">
        <f>'t1'!A12</f>
        <v>TENENTE COLONNELLO + 23 ANNI</v>
      </c>
      <c r="B11" s="815" t="str">
        <f>'t1'!B12</f>
        <v>0D0525</v>
      </c>
      <c r="C11" s="846">
        <f t="shared" si="12"/>
        <v>0</v>
      </c>
      <c r="D11" s="847">
        <f t="shared" si="0"/>
        <v>0</v>
      </c>
      <c r="E11" s="846">
        <f t="shared" si="1"/>
        <v>0</v>
      </c>
      <c r="F11" s="847">
        <f t="shared" si="2"/>
        <v>0</v>
      </c>
      <c r="G11" s="846">
        <f t="shared" si="3"/>
        <v>0</v>
      </c>
      <c r="H11" s="847">
        <f t="shared" si="4"/>
        <v>0</v>
      </c>
      <c r="I11" s="846">
        <f t="shared" si="5"/>
        <v>0</v>
      </c>
      <c r="J11" s="846">
        <f t="shared" si="6"/>
        <v>0</v>
      </c>
      <c r="K11" s="846">
        <f t="shared" si="7"/>
        <v>0</v>
      </c>
      <c r="L11" s="789">
        <f t="shared" si="13"/>
        <v>0</v>
      </c>
      <c r="M11" s="41">
        <f>'t1'!M12</f>
        <v>0</v>
      </c>
      <c r="N11" s="786">
        <f t="shared" si="8"/>
        <v>0</v>
      </c>
      <c r="O11" s="787">
        <f t="shared" si="9"/>
        <v>0</v>
      </c>
      <c r="AA11" s="784"/>
      <c r="AB11" s="785"/>
      <c r="AC11" s="784"/>
      <c r="AD11" s="785"/>
      <c r="AE11" s="784"/>
      <c r="AF11" s="785"/>
      <c r="AG11" s="784"/>
      <c r="AH11" s="784"/>
      <c r="AI11" s="784"/>
      <c r="AJ11" s="789">
        <f t="shared" si="14"/>
        <v>0</v>
      </c>
      <c r="AK11" s="41">
        <f>'t1'!AK12</f>
        <v>0</v>
      </c>
      <c r="AL11" s="786">
        <f t="shared" si="10"/>
        <v>0</v>
      </c>
      <c r="AM11" s="787">
        <f t="shared" si="11"/>
        <v>0</v>
      </c>
    </row>
    <row r="12" spans="1:39" ht="12.75">
      <c r="A12" s="815" t="str">
        <f>'t1'!A13</f>
        <v>TENENTE COLONNELLO + 18 ANNI</v>
      </c>
      <c r="B12" s="815" t="str">
        <f>'t1'!B13</f>
        <v>0D0935</v>
      </c>
      <c r="C12" s="846">
        <f t="shared" si="12"/>
        <v>0</v>
      </c>
      <c r="D12" s="847">
        <f t="shared" si="0"/>
        <v>0</v>
      </c>
      <c r="E12" s="846">
        <f t="shared" si="1"/>
        <v>0</v>
      </c>
      <c r="F12" s="847">
        <f t="shared" si="2"/>
        <v>0</v>
      </c>
      <c r="G12" s="846">
        <f t="shared" si="3"/>
        <v>0</v>
      </c>
      <c r="H12" s="847">
        <f t="shared" si="4"/>
        <v>0</v>
      </c>
      <c r="I12" s="846">
        <f t="shared" si="5"/>
        <v>0</v>
      </c>
      <c r="J12" s="846">
        <f t="shared" si="6"/>
        <v>0</v>
      </c>
      <c r="K12" s="846">
        <f t="shared" si="7"/>
        <v>0</v>
      </c>
      <c r="L12" s="789">
        <f t="shared" si="13"/>
        <v>0</v>
      </c>
      <c r="M12" s="41">
        <f>'t1'!M13</f>
        <v>0</v>
      </c>
      <c r="N12" s="786">
        <f t="shared" si="8"/>
        <v>0</v>
      </c>
      <c r="O12" s="787">
        <f t="shared" si="9"/>
        <v>0</v>
      </c>
      <c r="AA12" s="784"/>
      <c r="AB12" s="785"/>
      <c r="AC12" s="784"/>
      <c r="AD12" s="785"/>
      <c r="AE12" s="784"/>
      <c r="AF12" s="785"/>
      <c r="AG12" s="784"/>
      <c r="AH12" s="784"/>
      <c r="AI12" s="784"/>
      <c r="AJ12" s="789">
        <f t="shared" si="14"/>
        <v>0</v>
      </c>
      <c r="AK12" s="41">
        <f>'t1'!AK13</f>
        <v>0</v>
      </c>
      <c r="AL12" s="786">
        <f t="shared" si="10"/>
        <v>0</v>
      </c>
      <c r="AM12" s="787">
        <f t="shared" si="11"/>
        <v>0</v>
      </c>
    </row>
    <row r="13" spans="1:39" ht="12.75">
      <c r="A13" s="815" t="str">
        <f>'t1'!A14</f>
        <v>TENENTE COLONNELLO + 13 ANNI</v>
      </c>
      <c r="B13" s="815" t="str">
        <f>'t1'!B14</f>
        <v>0D0526</v>
      </c>
      <c r="C13" s="846">
        <f t="shared" si="12"/>
        <v>0</v>
      </c>
      <c r="D13" s="847">
        <f t="shared" si="0"/>
        <v>0</v>
      </c>
      <c r="E13" s="846">
        <f t="shared" si="1"/>
        <v>0</v>
      </c>
      <c r="F13" s="847">
        <f t="shared" si="2"/>
        <v>0</v>
      </c>
      <c r="G13" s="846">
        <f t="shared" si="3"/>
        <v>0</v>
      </c>
      <c r="H13" s="847">
        <f t="shared" si="4"/>
        <v>0</v>
      </c>
      <c r="I13" s="846">
        <f t="shared" si="5"/>
        <v>0</v>
      </c>
      <c r="J13" s="846">
        <f t="shared" si="6"/>
        <v>0</v>
      </c>
      <c r="K13" s="846">
        <f t="shared" si="7"/>
        <v>0</v>
      </c>
      <c r="L13" s="789">
        <f t="shared" si="13"/>
        <v>0</v>
      </c>
      <c r="M13" s="41">
        <f>'t1'!M14</f>
        <v>0</v>
      </c>
      <c r="N13" s="786">
        <f t="shared" si="8"/>
        <v>0</v>
      </c>
      <c r="O13" s="787">
        <f t="shared" si="9"/>
        <v>0</v>
      </c>
      <c r="AA13" s="784"/>
      <c r="AB13" s="785"/>
      <c r="AC13" s="784"/>
      <c r="AD13" s="785"/>
      <c r="AE13" s="784"/>
      <c r="AF13" s="785"/>
      <c r="AG13" s="784"/>
      <c r="AH13" s="784"/>
      <c r="AI13" s="784"/>
      <c r="AJ13" s="789">
        <f t="shared" si="14"/>
        <v>0</v>
      </c>
      <c r="AK13" s="41">
        <f>'t1'!AK14</f>
        <v>0</v>
      </c>
      <c r="AL13" s="786">
        <f t="shared" si="10"/>
        <v>0</v>
      </c>
      <c r="AM13" s="787">
        <f t="shared" si="11"/>
        <v>0</v>
      </c>
    </row>
    <row r="14" spans="1:39" ht="12.75">
      <c r="A14" s="815" t="str">
        <f>'t1'!A15</f>
        <v>MAGGIORE + 23 ANNI</v>
      </c>
      <c r="B14" s="815" t="str">
        <f>'t1'!B15</f>
        <v>0D0527</v>
      </c>
      <c r="C14" s="846">
        <f t="shared" si="12"/>
        <v>0</v>
      </c>
      <c r="D14" s="847">
        <f t="shared" si="0"/>
        <v>0</v>
      </c>
      <c r="E14" s="846">
        <f t="shared" si="1"/>
        <v>0</v>
      </c>
      <c r="F14" s="847">
        <f t="shared" si="2"/>
        <v>0</v>
      </c>
      <c r="G14" s="846">
        <f t="shared" si="3"/>
        <v>0</v>
      </c>
      <c r="H14" s="847">
        <f t="shared" si="4"/>
        <v>0</v>
      </c>
      <c r="I14" s="846">
        <f t="shared" si="5"/>
        <v>0</v>
      </c>
      <c r="J14" s="846">
        <f t="shared" si="6"/>
        <v>0</v>
      </c>
      <c r="K14" s="846">
        <f t="shared" si="7"/>
        <v>0</v>
      </c>
      <c r="L14" s="789">
        <f t="shared" si="13"/>
        <v>0</v>
      </c>
      <c r="M14" s="41">
        <f>'t1'!M15</f>
        <v>0</v>
      </c>
      <c r="N14" s="786">
        <f t="shared" si="8"/>
        <v>0</v>
      </c>
      <c r="O14" s="787">
        <f t="shared" si="9"/>
        <v>0</v>
      </c>
      <c r="AA14" s="784"/>
      <c r="AB14" s="785"/>
      <c r="AC14" s="784"/>
      <c r="AD14" s="785"/>
      <c r="AE14" s="784"/>
      <c r="AF14" s="785"/>
      <c r="AG14" s="784"/>
      <c r="AH14" s="784"/>
      <c r="AI14" s="784"/>
      <c r="AJ14" s="789">
        <f t="shared" si="14"/>
        <v>0</v>
      </c>
      <c r="AK14" s="41">
        <f>'t1'!AK15</f>
        <v>0</v>
      </c>
      <c r="AL14" s="786">
        <f t="shared" si="10"/>
        <v>0</v>
      </c>
      <c r="AM14" s="787">
        <f t="shared" si="11"/>
        <v>0</v>
      </c>
    </row>
    <row r="15" spans="1:39" ht="12.75">
      <c r="A15" s="815" t="str">
        <f>'t1'!A16</f>
        <v>MAGGIORE + 13 ANNI</v>
      </c>
      <c r="B15" s="815" t="str">
        <f>'t1'!B16</f>
        <v>0D0528</v>
      </c>
      <c r="C15" s="846">
        <f t="shared" si="12"/>
        <v>0</v>
      </c>
      <c r="D15" s="847">
        <f t="shared" si="0"/>
        <v>0</v>
      </c>
      <c r="E15" s="846">
        <f t="shared" si="1"/>
        <v>0</v>
      </c>
      <c r="F15" s="847">
        <f t="shared" si="2"/>
        <v>0</v>
      </c>
      <c r="G15" s="846">
        <f t="shared" si="3"/>
        <v>0</v>
      </c>
      <c r="H15" s="847">
        <f t="shared" si="4"/>
        <v>0</v>
      </c>
      <c r="I15" s="846">
        <f t="shared" si="5"/>
        <v>0</v>
      </c>
      <c r="J15" s="846">
        <f t="shared" si="6"/>
        <v>0</v>
      </c>
      <c r="K15" s="846">
        <f t="shared" si="7"/>
        <v>0</v>
      </c>
      <c r="L15" s="789">
        <f t="shared" si="13"/>
        <v>0</v>
      </c>
      <c r="M15" s="41">
        <f>'t1'!M16</f>
        <v>0</v>
      </c>
      <c r="N15" s="786">
        <f t="shared" si="8"/>
        <v>0</v>
      </c>
      <c r="O15" s="787">
        <f t="shared" si="9"/>
        <v>0</v>
      </c>
      <c r="AA15" s="784"/>
      <c r="AB15" s="785"/>
      <c r="AC15" s="784"/>
      <c r="AD15" s="785"/>
      <c r="AE15" s="784"/>
      <c r="AF15" s="785"/>
      <c r="AG15" s="784"/>
      <c r="AH15" s="784"/>
      <c r="AI15" s="784"/>
      <c r="AJ15" s="789">
        <f t="shared" si="14"/>
        <v>0</v>
      </c>
      <c r="AK15" s="41">
        <f>'t1'!AK16</f>
        <v>0</v>
      </c>
      <c r="AL15" s="786">
        <f t="shared" si="10"/>
        <v>0</v>
      </c>
      <c r="AM15" s="787">
        <f t="shared" si="11"/>
        <v>0</v>
      </c>
    </row>
    <row r="16" spans="1:39" ht="12.75">
      <c r="A16" s="815" t="str">
        <f>'t1'!A17</f>
        <v>TENENTE COLONNELLO</v>
      </c>
      <c r="B16" s="815" t="str">
        <f>'t1'!B17</f>
        <v>019312</v>
      </c>
      <c r="C16" s="846">
        <f t="shared" si="12"/>
        <v>0</v>
      </c>
      <c r="D16" s="847">
        <f t="shared" si="0"/>
        <v>0</v>
      </c>
      <c r="E16" s="846">
        <f t="shared" si="1"/>
        <v>0</v>
      </c>
      <c r="F16" s="847">
        <f t="shared" si="2"/>
        <v>0</v>
      </c>
      <c r="G16" s="846">
        <f t="shared" si="3"/>
        <v>0</v>
      </c>
      <c r="H16" s="847">
        <f t="shared" si="4"/>
        <v>0</v>
      </c>
      <c r="I16" s="846">
        <f t="shared" si="5"/>
        <v>0</v>
      </c>
      <c r="J16" s="846">
        <f t="shared" si="6"/>
        <v>0</v>
      </c>
      <c r="K16" s="846">
        <f t="shared" si="7"/>
        <v>0</v>
      </c>
      <c r="L16" s="789">
        <f t="shared" si="13"/>
        <v>0</v>
      </c>
      <c r="M16" s="41">
        <f>'t1'!M17</f>
        <v>0</v>
      </c>
      <c r="N16" s="786">
        <f t="shared" si="8"/>
        <v>0</v>
      </c>
      <c r="O16" s="787">
        <f t="shared" si="9"/>
        <v>0</v>
      </c>
      <c r="AA16" s="784"/>
      <c r="AB16" s="785"/>
      <c r="AC16" s="784"/>
      <c r="AD16" s="785"/>
      <c r="AE16" s="784"/>
      <c r="AF16" s="785"/>
      <c r="AG16" s="784"/>
      <c r="AH16" s="784"/>
      <c r="AI16" s="784"/>
      <c r="AJ16" s="789">
        <f t="shared" si="14"/>
        <v>0</v>
      </c>
      <c r="AK16" s="41">
        <f>'t1'!AK17</f>
        <v>0</v>
      </c>
      <c r="AL16" s="786">
        <f t="shared" si="10"/>
        <v>0</v>
      </c>
      <c r="AM16" s="787">
        <f t="shared" si="11"/>
        <v>0</v>
      </c>
    </row>
    <row r="17" spans="1:39" ht="12.75">
      <c r="A17" s="815" t="str">
        <f>'t1'!A18</f>
        <v>MAGGIORE CON 3 ANNI NEL GRADO</v>
      </c>
      <c r="B17" s="815" t="str">
        <f>'t1'!B18</f>
        <v>0D0936</v>
      </c>
      <c r="C17" s="846">
        <f t="shared" si="12"/>
        <v>0</v>
      </c>
      <c r="D17" s="847">
        <f t="shared" si="0"/>
        <v>0</v>
      </c>
      <c r="E17" s="846">
        <f t="shared" si="1"/>
        <v>0</v>
      </c>
      <c r="F17" s="847">
        <f t="shared" si="2"/>
        <v>0</v>
      </c>
      <c r="G17" s="846">
        <f t="shared" si="3"/>
        <v>0</v>
      </c>
      <c r="H17" s="847">
        <f t="shared" si="4"/>
        <v>0</v>
      </c>
      <c r="I17" s="846">
        <f t="shared" si="5"/>
        <v>0</v>
      </c>
      <c r="J17" s="846">
        <f t="shared" si="6"/>
        <v>0</v>
      </c>
      <c r="K17" s="846">
        <f t="shared" si="7"/>
        <v>0</v>
      </c>
      <c r="L17" s="789">
        <f t="shared" si="13"/>
        <v>0</v>
      </c>
      <c r="M17" s="41">
        <f>'t1'!M18</f>
        <v>0</v>
      </c>
      <c r="N17" s="786">
        <f t="shared" si="8"/>
        <v>0</v>
      </c>
      <c r="O17" s="787">
        <f t="shared" si="9"/>
        <v>0</v>
      </c>
      <c r="AA17" s="784"/>
      <c r="AB17" s="785"/>
      <c r="AC17" s="784"/>
      <c r="AD17" s="785"/>
      <c r="AE17" s="784"/>
      <c r="AF17" s="785"/>
      <c r="AG17" s="784"/>
      <c r="AH17" s="784"/>
      <c r="AI17" s="784"/>
      <c r="AJ17" s="789">
        <f t="shared" si="14"/>
        <v>0</v>
      </c>
      <c r="AK17" s="41">
        <f>'t1'!AK18</f>
        <v>0</v>
      </c>
      <c r="AL17" s="786">
        <f t="shared" si="10"/>
        <v>0</v>
      </c>
      <c r="AM17" s="787">
        <f t="shared" si="11"/>
        <v>0</v>
      </c>
    </row>
    <row r="18" spans="1:39" ht="12.75">
      <c r="A18" s="815" t="str">
        <f>'t1'!A19</f>
        <v>MAGGIORE</v>
      </c>
      <c r="B18" s="815" t="str">
        <f>'t1'!B19</f>
        <v>019222</v>
      </c>
      <c r="C18" s="846">
        <f t="shared" si="12"/>
        <v>0</v>
      </c>
      <c r="D18" s="847">
        <f t="shared" si="0"/>
        <v>0</v>
      </c>
      <c r="E18" s="846">
        <f t="shared" si="1"/>
        <v>0</v>
      </c>
      <c r="F18" s="847">
        <f t="shared" si="2"/>
        <v>0</v>
      </c>
      <c r="G18" s="846">
        <f t="shared" si="3"/>
        <v>0</v>
      </c>
      <c r="H18" s="847">
        <f t="shared" si="4"/>
        <v>0</v>
      </c>
      <c r="I18" s="846">
        <f t="shared" si="5"/>
        <v>0</v>
      </c>
      <c r="J18" s="846">
        <f t="shared" si="6"/>
        <v>0</v>
      </c>
      <c r="K18" s="846">
        <f t="shared" si="7"/>
        <v>0</v>
      </c>
      <c r="L18" s="789">
        <f t="shared" si="13"/>
        <v>0</v>
      </c>
      <c r="M18" s="41">
        <f>'t1'!M19</f>
        <v>0</v>
      </c>
      <c r="N18" s="786">
        <f t="shared" si="8"/>
        <v>0</v>
      </c>
      <c r="O18" s="787">
        <f t="shared" si="9"/>
        <v>0</v>
      </c>
      <c r="AA18" s="784"/>
      <c r="AB18" s="785"/>
      <c r="AC18" s="784"/>
      <c r="AD18" s="785"/>
      <c r="AE18" s="784"/>
      <c r="AF18" s="785"/>
      <c r="AG18" s="784"/>
      <c r="AH18" s="784"/>
      <c r="AI18" s="784"/>
      <c r="AJ18" s="789">
        <f t="shared" si="14"/>
        <v>0</v>
      </c>
      <c r="AK18" s="41">
        <f>'t1'!AK19</f>
        <v>0</v>
      </c>
      <c r="AL18" s="786">
        <f t="shared" si="10"/>
        <v>0</v>
      </c>
      <c r="AM18" s="787">
        <f t="shared" si="11"/>
        <v>0</v>
      </c>
    </row>
    <row r="19" spans="1:39" ht="12.75">
      <c r="A19" s="815" t="str">
        <f>'t1'!A20</f>
        <v>CAPITANO + 10 ANNI</v>
      </c>
      <c r="B19" s="815" t="str">
        <f>'t1'!B20</f>
        <v>018937</v>
      </c>
      <c r="C19" s="846">
        <f t="shared" si="12"/>
        <v>0</v>
      </c>
      <c r="D19" s="847">
        <f t="shared" si="0"/>
        <v>0</v>
      </c>
      <c r="E19" s="846">
        <f t="shared" si="1"/>
        <v>0</v>
      </c>
      <c r="F19" s="847">
        <f t="shared" si="2"/>
        <v>0</v>
      </c>
      <c r="G19" s="846">
        <f t="shared" si="3"/>
        <v>0</v>
      </c>
      <c r="H19" s="847">
        <f t="shared" si="4"/>
        <v>0</v>
      </c>
      <c r="I19" s="846">
        <f t="shared" si="5"/>
        <v>0</v>
      </c>
      <c r="J19" s="846">
        <f t="shared" si="6"/>
        <v>0</v>
      </c>
      <c r="K19" s="846">
        <f t="shared" si="7"/>
        <v>0</v>
      </c>
      <c r="L19" s="789">
        <f t="shared" si="13"/>
        <v>0</v>
      </c>
      <c r="M19" s="41">
        <f>'t1'!M20</f>
        <v>0</v>
      </c>
      <c r="N19" s="786">
        <f t="shared" si="8"/>
        <v>0</v>
      </c>
      <c r="O19" s="787">
        <f t="shared" si="9"/>
        <v>0</v>
      </c>
      <c r="AA19" s="784"/>
      <c r="AB19" s="785"/>
      <c r="AC19" s="784"/>
      <c r="AD19" s="785"/>
      <c r="AE19" s="784"/>
      <c r="AF19" s="785"/>
      <c r="AG19" s="784"/>
      <c r="AH19" s="784"/>
      <c r="AI19" s="784"/>
      <c r="AJ19" s="789">
        <f t="shared" si="14"/>
        <v>0</v>
      </c>
      <c r="AK19" s="41">
        <f>'t1'!AK20</f>
        <v>0</v>
      </c>
      <c r="AL19" s="786">
        <f t="shared" si="10"/>
        <v>0</v>
      </c>
      <c r="AM19" s="787">
        <f t="shared" si="11"/>
        <v>0</v>
      </c>
    </row>
    <row r="20" spans="1:39" ht="12.75">
      <c r="A20" s="815" t="str">
        <f>'t1'!A21</f>
        <v>CAPITANO</v>
      </c>
      <c r="B20" s="815" t="str">
        <f>'t1'!B21</f>
        <v>018213</v>
      </c>
      <c r="C20" s="846">
        <f t="shared" si="12"/>
        <v>0</v>
      </c>
      <c r="D20" s="847">
        <f t="shared" si="0"/>
        <v>0</v>
      </c>
      <c r="E20" s="846">
        <f t="shared" si="1"/>
        <v>0</v>
      </c>
      <c r="F20" s="847">
        <f t="shared" si="2"/>
        <v>0</v>
      </c>
      <c r="G20" s="846">
        <f t="shared" si="3"/>
        <v>0</v>
      </c>
      <c r="H20" s="847">
        <f t="shared" si="4"/>
        <v>0</v>
      </c>
      <c r="I20" s="846">
        <f t="shared" si="5"/>
        <v>0</v>
      </c>
      <c r="J20" s="846">
        <f t="shared" si="6"/>
        <v>0</v>
      </c>
      <c r="K20" s="846">
        <f t="shared" si="7"/>
        <v>0</v>
      </c>
      <c r="L20" s="789">
        <f t="shared" si="13"/>
        <v>0</v>
      </c>
      <c r="M20" s="41">
        <f>'t1'!M21</f>
        <v>0</v>
      </c>
      <c r="N20" s="786">
        <f t="shared" si="8"/>
        <v>0</v>
      </c>
      <c r="O20" s="787">
        <f t="shared" si="9"/>
        <v>0</v>
      </c>
      <c r="AA20" s="784"/>
      <c r="AB20" s="785"/>
      <c r="AC20" s="784"/>
      <c r="AD20" s="785"/>
      <c r="AE20" s="784"/>
      <c r="AF20" s="785"/>
      <c r="AG20" s="784"/>
      <c r="AH20" s="784"/>
      <c r="AI20" s="784"/>
      <c r="AJ20" s="789">
        <f t="shared" si="14"/>
        <v>0</v>
      </c>
      <c r="AK20" s="41">
        <f>'t1'!AK21</f>
        <v>0</v>
      </c>
      <c r="AL20" s="786">
        <f t="shared" si="10"/>
        <v>0</v>
      </c>
      <c r="AM20" s="787">
        <f t="shared" si="11"/>
        <v>0</v>
      </c>
    </row>
    <row r="21" spans="1:39" ht="12.75">
      <c r="A21" s="815" t="str">
        <f>'t1'!A22</f>
        <v>TENENTE</v>
      </c>
      <c r="B21" s="815" t="str">
        <f>'t1'!B22</f>
        <v>018226</v>
      </c>
      <c r="C21" s="846">
        <f t="shared" si="12"/>
        <v>0</v>
      </c>
      <c r="D21" s="847">
        <f t="shared" si="0"/>
        <v>0</v>
      </c>
      <c r="E21" s="846">
        <f t="shared" si="1"/>
        <v>0</v>
      </c>
      <c r="F21" s="847">
        <f t="shared" si="2"/>
        <v>0</v>
      </c>
      <c r="G21" s="846">
        <f t="shared" si="3"/>
        <v>0</v>
      </c>
      <c r="H21" s="847">
        <f t="shared" si="4"/>
        <v>0</v>
      </c>
      <c r="I21" s="846">
        <f t="shared" si="5"/>
        <v>0</v>
      </c>
      <c r="J21" s="846">
        <f t="shared" si="6"/>
        <v>0</v>
      </c>
      <c r="K21" s="846">
        <f t="shared" si="7"/>
        <v>0</v>
      </c>
      <c r="L21" s="789">
        <f t="shared" si="13"/>
        <v>0</v>
      </c>
      <c r="M21" s="41">
        <f>'t1'!M22</f>
        <v>0</v>
      </c>
      <c r="N21" s="786">
        <f t="shared" si="8"/>
        <v>0</v>
      </c>
      <c r="O21" s="787">
        <f t="shared" si="9"/>
        <v>0</v>
      </c>
      <c r="AA21" s="784"/>
      <c r="AB21" s="785"/>
      <c r="AC21" s="784"/>
      <c r="AD21" s="785"/>
      <c r="AE21" s="784"/>
      <c r="AF21" s="785"/>
      <c r="AG21" s="784"/>
      <c r="AH21" s="784"/>
      <c r="AI21" s="784"/>
      <c r="AJ21" s="789">
        <f t="shared" si="14"/>
        <v>0</v>
      </c>
      <c r="AK21" s="41">
        <f>'t1'!AK22</f>
        <v>0</v>
      </c>
      <c r="AL21" s="786">
        <f t="shared" si="10"/>
        <v>0</v>
      </c>
      <c r="AM21" s="787">
        <f t="shared" si="11"/>
        <v>0</v>
      </c>
    </row>
    <row r="22" spans="1:39" ht="12.75">
      <c r="A22" s="815" t="str">
        <f>'t1'!A23</f>
        <v>SOTTOTENENTE</v>
      </c>
      <c r="B22" s="815" t="str">
        <f>'t1'!B23</f>
        <v>017225</v>
      </c>
      <c r="C22" s="846">
        <f t="shared" si="12"/>
        <v>0</v>
      </c>
      <c r="D22" s="847">
        <f t="shared" si="0"/>
        <v>0</v>
      </c>
      <c r="E22" s="846">
        <f t="shared" si="1"/>
        <v>0</v>
      </c>
      <c r="F22" s="847">
        <f t="shared" si="2"/>
        <v>0</v>
      </c>
      <c r="G22" s="846">
        <f t="shared" si="3"/>
        <v>0</v>
      </c>
      <c r="H22" s="847">
        <f t="shared" si="4"/>
        <v>0</v>
      </c>
      <c r="I22" s="846">
        <f t="shared" si="5"/>
        <v>0</v>
      </c>
      <c r="J22" s="846">
        <f t="shared" si="6"/>
        <v>0</v>
      </c>
      <c r="K22" s="846">
        <f t="shared" si="7"/>
        <v>0</v>
      </c>
      <c r="L22" s="789">
        <f t="shared" si="13"/>
        <v>0</v>
      </c>
      <c r="M22" s="41">
        <f>'t1'!M23</f>
        <v>0</v>
      </c>
      <c r="N22" s="786">
        <f t="shared" si="8"/>
        <v>0</v>
      </c>
      <c r="O22" s="787">
        <f t="shared" si="9"/>
        <v>0</v>
      </c>
      <c r="AA22" s="784"/>
      <c r="AB22" s="785"/>
      <c r="AC22" s="784"/>
      <c r="AD22" s="785"/>
      <c r="AE22" s="784"/>
      <c r="AF22" s="785"/>
      <c r="AG22" s="784"/>
      <c r="AH22" s="784"/>
      <c r="AI22" s="784"/>
      <c r="AJ22" s="789">
        <f t="shared" si="14"/>
        <v>0</v>
      </c>
      <c r="AK22" s="41">
        <f>'t1'!AK23</f>
        <v>0</v>
      </c>
      <c r="AL22" s="786">
        <f t="shared" si="10"/>
        <v>0</v>
      </c>
      <c r="AM22" s="787">
        <f t="shared" si="11"/>
        <v>0</v>
      </c>
    </row>
    <row r="23" spans="1:39" ht="12.75">
      <c r="A23" s="815" t="str">
        <f>'t1'!A24</f>
        <v>LUOGOTENENTE CARICHE SPECIALI</v>
      </c>
      <c r="B23" s="815" t="str">
        <f>'t1'!B24</f>
        <v>017964</v>
      </c>
      <c r="C23" s="846">
        <f t="shared" si="12"/>
        <v>0</v>
      </c>
      <c r="D23" s="847">
        <f t="shared" si="0"/>
        <v>0</v>
      </c>
      <c r="E23" s="846">
        <f t="shared" si="1"/>
        <v>0</v>
      </c>
      <c r="F23" s="847">
        <f t="shared" si="2"/>
        <v>0</v>
      </c>
      <c r="G23" s="846">
        <f t="shared" si="3"/>
        <v>0</v>
      </c>
      <c r="H23" s="847">
        <f t="shared" si="4"/>
        <v>0</v>
      </c>
      <c r="I23" s="846">
        <f t="shared" si="5"/>
        <v>0</v>
      </c>
      <c r="J23" s="846">
        <f t="shared" si="6"/>
        <v>0</v>
      </c>
      <c r="K23" s="846">
        <f t="shared" si="7"/>
        <v>0</v>
      </c>
      <c r="L23" s="789">
        <f t="shared" si="13"/>
        <v>0</v>
      </c>
      <c r="M23" s="41">
        <f>'t1'!M24</f>
        <v>0</v>
      </c>
      <c r="N23" s="786">
        <f t="shared" si="8"/>
        <v>0</v>
      </c>
      <c r="O23" s="787">
        <f t="shared" si="9"/>
        <v>0</v>
      </c>
      <c r="AA23" s="784"/>
      <c r="AB23" s="785"/>
      <c r="AC23" s="784"/>
      <c r="AD23" s="785"/>
      <c r="AE23" s="784"/>
      <c r="AF23" s="785"/>
      <c r="AG23" s="784"/>
      <c r="AH23" s="784"/>
      <c r="AI23" s="784"/>
      <c r="AJ23" s="789">
        <f t="shared" si="14"/>
        <v>0</v>
      </c>
      <c r="AK23" s="41">
        <f>'t1'!AK24</f>
        <v>0</v>
      </c>
      <c r="AL23" s="786">
        <f t="shared" si="10"/>
        <v>0</v>
      </c>
      <c r="AM23" s="787">
        <f t="shared" si="11"/>
        <v>0</v>
      </c>
    </row>
    <row r="24" spans="1:39" ht="12.75">
      <c r="A24" s="815" t="str">
        <f>'t1'!A25</f>
        <v>LUOGOTENENTE</v>
      </c>
      <c r="B24" s="815" t="str">
        <f>'t1'!B25</f>
        <v>017836</v>
      </c>
      <c r="C24" s="846">
        <f t="shared" si="12"/>
        <v>0</v>
      </c>
      <c r="D24" s="847">
        <f t="shared" si="0"/>
        <v>0</v>
      </c>
      <c r="E24" s="846">
        <f t="shared" si="1"/>
        <v>0</v>
      </c>
      <c r="F24" s="847">
        <f t="shared" si="2"/>
        <v>0</v>
      </c>
      <c r="G24" s="846">
        <f t="shared" si="3"/>
        <v>0</v>
      </c>
      <c r="H24" s="847">
        <f t="shared" si="4"/>
        <v>0</v>
      </c>
      <c r="I24" s="846">
        <f t="shared" si="5"/>
        <v>0</v>
      </c>
      <c r="J24" s="846">
        <f t="shared" si="6"/>
        <v>0</v>
      </c>
      <c r="K24" s="846">
        <f t="shared" si="7"/>
        <v>0</v>
      </c>
      <c r="L24" s="789">
        <f t="shared" si="13"/>
        <v>0</v>
      </c>
      <c r="M24" s="41">
        <f>'t1'!M25</f>
        <v>0</v>
      </c>
      <c r="N24" s="786">
        <f t="shared" si="8"/>
        <v>0</v>
      </c>
      <c r="O24" s="787">
        <f t="shared" si="9"/>
        <v>0</v>
      </c>
      <c r="AA24" s="784"/>
      <c r="AB24" s="785"/>
      <c r="AC24" s="784"/>
      <c r="AD24" s="785"/>
      <c r="AE24" s="784"/>
      <c r="AF24" s="785"/>
      <c r="AG24" s="784"/>
      <c r="AH24" s="784"/>
      <c r="AI24" s="784"/>
      <c r="AJ24" s="789">
        <f t="shared" si="14"/>
        <v>0</v>
      </c>
      <c r="AK24" s="41">
        <f>'t1'!AK25</f>
        <v>0</v>
      </c>
      <c r="AL24" s="786">
        <f t="shared" si="10"/>
        <v>0</v>
      </c>
      <c r="AM24" s="787">
        <f t="shared" si="11"/>
        <v>0</v>
      </c>
    </row>
    <row r="25" spans="1:39" ht="12.75">
      <c r="A25" s="815" t="str">
        <f>'t1'!A26</f>
        <v>MARESCIALLO AIUTANTE CON 8 ANNI NEL GRADO</v>
      </c>
      <c r="B25" s="815" t="str">
        <f>'t1'!B26</f>
        <v>017837</v>
      </c>
      <c r="C25" s="846">
        <f t="shared" si="12"/>
        <v>0</v>
      </c>
      <c r="D25" s="847">
        <f t="shared" si="0"/>
        <v>0</v>
      </c>
      <c r="E25" s="846">
        <f t="shared" si="1"/>
        <v>0</v>
      </c>
      <c r="F25" s="847">
        <f t="shared" si="2"/>
        <v>0</v>
      </c>
      <c r="G25" s="846">
        <f t="shared" si="3"/>
        <v>0</v>
      </c>
      <c r="H25" s="847">
        <f t="shared" si="4"/>
        <v>0</v>
      </c>
      <c r="I25" s="846">
        <f t="shared" si="5"/>
        <v>0</v>
      </c>
      <c r="J25" s="846">
        <f t="shared" si="6"/>
        <v>0</v>
      </c>
      <c r="K25" s="846">
        <f t="shared" si="7"/>
        <v>0</v>
      </c>
      <c r="L25" s="789">
        <f t="shared" si="13"/>
        <v>0</v>
      </c>
      <c r="M25" s="41">
        <f>'t1'!M26</f>
        <v>0</v>
      </c>
      <c r="N25" s="786">
        <f t="shared" si="8"/>
        <v>0</v>
      </c>
      <c r="O25" s="787">
        <f t="shared" si="9"/>
        <v>0</v>
      </c>
      <c r="AA25" s="784"/>
      <c r="AB25" s="785"/>
      <c r="AC25" s="784"/>
      <c r="AD25" s="785"/>
      <c r="AE25" s="784"/>
      <c r="AF25" s="785"/>
      <c r="AG25" s="784"/>
      <c r="AH25" s="784"/>
      <c r="AI25" s="784"/>
      <c r="AJ25" s="789">
        <f t="shared" si="14"/>
        <v>0</v>
      </c>
      <c r="AK25" s="41">
        <f>'t1'!AK26</f>
        <v>0</v>
      </c>
      <c r="AL25" s="786">
        <f t="shared" si="10"/>
        <v>0</v>
      </c>
      <c r="AM25" s="787">
        <f t="shared" si="11"/>
        <v>0</v>
      </c>
    </row>
    <row r="26" spans="1:39" ht="12.75">
      <c r="A26" s="815" t="str">
        <f>'t1'!A27</f>
        <v>MARESCIALLO AIUTANTE</v>
      </c>
      <c r="B26" s="815" t="str">
        <f>'t1'!B27</f>
        <v>017237</v>
      </c>
      <c r="C26" s="846">
        <f t="shared" si="12"/>
        <v>0</v>
      </c>
      <c r="D26" s="847">
        <f t="shared" si="0"/>
        <v>0</v>
      </c>
      <c r="E26" s="846">
        <f t="shared" si="1"/>
        <v>0</v>
      </c>
      <c r="F26" s="847">
        <f t="shared" si="2"/>
        <v>0</v>
      </c>
      <c r="G26" s="846">
        <f t="shared" si="3"/>
        <v>0</v>
      </c>
      <c r="H26" s="847">
        <f t="shared" si="4"/>
        <v>0</v>
      </c>
      <c r="I26" s="846">
        <f t="shared" si="5"/>
        <v>0</v>
      </c>
      <c r="J26" s="846">
        <f t="shared" si="6"/>
        <v>0</v>
      </c>
      <c r="K26" s="846">
        <f t="shared" si="7"/>
        <v>0</v>
      </c>
      <c r="L26" s="789">
        <f t="shared" si="13"/>
        <v>0</v>
      </c>
      <c r="M26" s="41">
        <f>'t1'!M27</f>
        <v>0</v>
      </c>
      <c r="N26" s="786">
        <f t="shared" si="8"/>
        <v>0</v>
      </c>
      <c r="O26" s="787">
        <f t="shared" si="9"/>
        <v>0</v>
      </c>
      <c r="AA26" s="784"/>
      <c r="AB26" s="785"/>
      <c r="AC26" s="784"/>
      <c r="AD26" s="785"/>
      <c r="AE26" s="784"/>
      <c r="AF26" s="785"/>
      <c r="AG26" s="784"/>
      <c r="AH26" s="784"/>
      <c r="AI26" s="784"/>
      <c r="AJ26" s="789">
        <f t="shared" si="14"/>
        <v>0</v>
      </c>
      <c r="AK26" s="41">
        <f>'t1'!AK27</f>
        <v>0</v>
      </c>
      <c r="AL26" s="786">
        <f t="shared" si="10"/>
        <v>0</v>
      </c>
      <c r="AM26" s="787">
        <f t="shared" si="11"/>
        <v>0</v>
      </c>
    </row>
    <row r="27" spans="1:39" ht="12.75">
      <c r="A27" s="815" t="str">
        <f>'t1'!A28</f>
        <v>MARESCIALLO CAPO CON 10 ANNI</v>
      </c>
      <c r="B27" s="815" t="str">
        <f>'t1'!B28</f>
        <v>016MC0</v>
      </c>
      <c r="C27" s="846">
        <f t="shared" si="12"/>
        <v>0</v>
      </c>
      <c r="D27" s="847">
        <f t="shared" si="0"/>
        <v>0</v>
      </c>
      <c r="E27" s="846">
        <f t="shared" si="1"/>
        <v>0</v>
      </c>
      <c r="F27" s="847">
        <f t="shared" si="2"/>
        <v>0</v>
      </c>
      <c r="G27" s="846">
        <f t="shared" si="3"/>
        <v>0</v>
      </c>
      <c r="H27" s="847">
        <f t="shared" si="4"/>
        <v>0</v>
      </c>
      <c r="I27" s="846">
        <f t="shared" si="5"/>
        <v>0</v>
      </c>
      <c r="J27" s="846">
        <f t="shared" si="6"/>
        <v>0</v>
      </c>
      <c r="K27" s="846">
        <f t="shared" si="7"/>
        <v>0</v>
      </c>
      <c r="L27" s="789">
        <f t="shared" si="13"/>
        <v>0</v>
      </c>
      <c r="M27" s="41">
        <f>'t1'!M28</f>
        <v>0</v>
      </c>
      <c r="N27" s="786">
        <f t="shared" si="8"/>
        <v>0</v>
      </c>
      <c r="O27" s="787">
        <f t="shared" si="9"/>
        <v>0</v>
      </c>
      <c r="AA27" s="784"/>
      <c r="AB27" s="785"/>
      <c r="AC27" s="784"/>
      <c r="AD27" s="785"/>
      <c r="AE27" s="784"/>
      <c r="AF27" s="785"/>
      <c r="AG27" s="784"/>
      <c r="AH27" s="784"/>
      <c r="AI27" s="784"/>
      <c r="AJ27" s="789">
        <f t="shared" si="14"/>
        <v>0</v>
      </c>
      <c r="AK27" s="41">
        <f>'t1'!AK28</f>
        <v>0</v>
      </c>
      <c r="AL27" s="786">
        <f t="shared" si="10"/>
        <v>0</v>
      </c>
      <c r="AM27" s="787">
        <f t="shared" si="11"/>
        <v>0</v>
      </c>
    </row>
    <row r="28" spans="1:39" ht="12.75">
      <c r="A28" s="815" t="str">
        <f>'t1'!A29</f>
        <v>MARESCIALLO CAPO</v>
      </c>
      <c r="B28" s="815" t="str">
        <f>'t1'!B29</f>
        <v>016224</v>
      </c>
      <c r="C28" s="846">
        <f t="shared" si="12"/>
        <v>0</v>
      </c>
      <c r="D28" s="847">
        <f t="shared" si="0"/>
        <v>0</v>
      </c>
      <c r="E28" s="846">
        <f t="shared" si="1"/>
        <v>0</v>
      </c>
      <c r="F28" s="847">
        <f t="shared" si="2"/>
        <v>0</v>
      </c>
      <c r="G28" s="846">
        <f t="shared" si="3"/>
        <v>0</v>
      </c>
      <c r="H28" s="847">
        <f t="shared" si="4"/>
        <v>0</v>
      </c>
      <c r="I28" s="846">
        <f t="shared" si="5"/>
        <v>0</v>
      </c>
      <c r="J28" s="846">
        <f t="shared" si="6"/>
        <v>0</v>
      </c>
      <c r="K28" s="846">
        <f t="shared" si="7"/>
        <v>0</v>
      </c>
      <c r="L28" s="789">
        <f t="shared" si="13"/>
        <v>0</v>
      </c>
      <c r="M28" s="41">
        <f>'t1'!M29</f>
        <v>0</v>
      </c>
      <c r="N28" s="786">
        <f t="shared" si="8"/>
        <v>0</v>
      </c>
      <c r="O28" s="787">
        <f t="shared" si="9"/>
        <v>0</v>
      </c>
      <c r="AA28" s="784"/>
      <c r="AB28" s="785"/>
      <c r="AC28" s="784"/>
      <c r="AD28" s="785"/>
      <c r="AE28" s="784"/>
      <c r="AF28" s="785"/>
      <c r="AG28" s="784"/>
      <c r="AH28" s="784"/>
      <c r="AI28" s="784"/>
      <c r="AJ28" s="789">
        <f t="shared" si="14"/>
        <v>0</v>
      </c>
      <c r="AK28" s="41">
        <f>'t1'!AK29</f>
        <v>0</v>
      </c>
      <c r="AL28" s="786">
        <f t="shared" si="10"/>
        <v>0</v>
      </c>
      <c r="AM28" s="787">
        <f t="shared" si="11"/>
        <v>0</v>
      </c>
    </row>
    <row r="29" spans="1:39" ht="12.75">
      <c r="A29" s="815" t="str">
        <f>'t1'!A30</f>
        <v>MARESCIALLO ORDINARIO</v>
      </c>
      <c r="B29" s="815" t="str">
        <f>'t1'!B30</f>
        <v>015238</v>
      </c>
      <c r="C29" s="846">
        <f t="shared" si="12"/>
        <v>0</v>
      </c>
      <c r="D29" s="847">
        <f t="shared" si="0"/>
        <v>0</v>
      </c>
      <c r="E29" s="846">
        <f t="shared" si="1"/>
        <v>0</v>
      </c>
      <c r="F29" s="847">
        <f t="shared" si="2"/>
        <v>0</v>
      </c>
      <c r="G29" s="846">
        <f t="shared" si="3"/>
        <v>0</v>
      </c>
      <c r="H29" s="847">
        <f t="shared" si="4"/>
        <v>0</v>
      </c>
      <c r="I29" s="846">
        <f t="shared" si="5"/>
        <v>0</v>
      </c>
      <c r="J29" s="846">
        <f t="shared" si="6"/>
        <v>0</v>
      </c>
      <c r="K29" s="846">
        <f t="shared" si="7"/>
        <v>0</v>
      </c>
      <c r="L29" s="789">
        <f t="shared" si="13"/>
        <v>0</v>
      </c>
      <c r="M29" s="41">
        <f>'t1'!M30</f>
        <v>0</v>
      </c>
      <c r="N29" s="786">
        <f t="shared" si="8"/>
        <v>0</v>
      </c>
      <c r="O29" s="787">
        <f t="shared" si="9"/>
        <v>0</v>
      </c>
      <c r="AA29" s="784"/>
      <c r="AB29" s="785"/>
      <c r="AC29" s="784"/>
      <c r="AD29" s="785"/>
      <c r="AE29" s="784"/>
      <c r="AF29" s="785"/>
      <c r="AG29" s="784"/>
      <c r="AH29" s="784"/>
      <c r="AI29" s="784"/>
      <c r="AJ29" s="789">
        <f t="shared" si="14"/>
        <v>0</v>
      </c>
      <c r="AK29" s="41">
        <f>'t1'!AK30</f>
        <v>0</v>
      </c>
      <c r="AL29" s="786">
        <f t="shared" si="10"/>
        <v>0</v>
      </c>
      <c r="AM29" s="787">
        <f t="shared" si="11"/>
        <v>0</v>
      </c>
    </row>
    <row r="30" spans="1:39" ht="12.75">
      <c r="A30" s="815" t="str">
        <f>'t1'!A31</f>
        <v>MARESCIALLO</v>
      </c>
      <c r="B30" s="815" t="str">
        <f>'t1'!B31</f>
        <v>014324</v>
      </c>
      <c r="C30" s="846">
        <f t="shared" si="12"/>
        <v>0</v>
      </c>
      <c r="D30" s="847">
        <f t="shared" si="0"/>
        <v>0</v>
      </c>
      <c r="E30" s="846">
        <f t="shared" si="1"/>
        <v>0</v>
      </c>
      <c r="F30" s="847">
        <f t="shared" si="2"/>
        <v>0</v>
      </c>
      <c r="G30" s="846">
        <f t="shared" si="3"/>
        <v>0</v>
      </c>
      <c r="H30" s="847">
        <f t="shared" si="4"/>
        <v>0</v>
      </c>
      <c r="I30" s="846">
        <f t="shared" si="5"/>
        <v>0</v>
      </c>
      <c r="J30" s="846">
        <f t="shared" si="6"/>
        <v>0</v>
      </c>
      <c r="K30" s="846">
        <f t="shared" si="7"/>
        <v>0</v>
      </c>
      <c r="L30" s="789">
        <f t="shared" si="13"/>
        <v>0</v>
      </c>
      <c r="M30" s="41">
        <f>'t1'!M31</f>
        <v>0</v>
      </c>
      <c r="N30" s="786">
        <f t="shared" si="8"/>
        <v>0</v>
      </c>
      <c r="O30" s="787">
        <f t="shared" si="9"/>
        <v>0</v>
      </c>
      <c r="AA30" s="784"/>
      <c r="AB30" s="785"/>
      <c r="AC30" s="784"/>
      <c r="AD30" s="785"/>
      <c r="AE30" s="784"/>
      <c r="AF30" s="785"/>
      <c r="AG30" s="784"/>
      <c r="AH30" s="784"/>
      <c r="AI30" s="784"/>
      <c r="AJ30" s="789">
        <f t="shared" si="14"/>
        <v>0</v>
      </c>
      <c r="AK30" s="41">
        <f>'t1'!AK31</f>
        <v>0</v>
      </c>
      <c r="AL30" s="786">
        <f t="shared" si="10"/>
        <v>0</v>
      </c>
      <c r="AM30" s="787">
        <f t="shared" si="11"/>
        <v>0</v>
      </c>
    </row>
    <row r="31" spans="1:39" ht="12.75">
      <c r="A31" s="815" t="str">
        <f>'t1'!A32</f>
        <v>BRIGADIERE CAPO QUALIFICA SPECIALE</v>
      </c>
      <c r="B31" s="815" t="str">
        <f>'t1'!B32</f>
        <v>015965</v>
      </c>
      <c r="C31" s="846">
        <f t="shared" si="12"/>
        <v>0</v>
      </c>
      <c r="D31" s="847">
        <f t="shared" si="0"/>
        <v>0</v>
      </c>
      <c r="E31" s="846">
        <f t="shared" si="1"/>
        <v>0</v>
      </c>
      <c r="F31" s="847">
        <f t="shared" si="2"/>
        <v>0</v>
      </c>
      <c r="G31" s="846">
        <f t="shared" si="3"/>
        <v>0</v>
      </c>
      <c r="H31" s="847">
        <f t="shared" si="4"/>
        <v>0</v>
      </c>
      <c r="I31" s="846">
        <f t="shared" si="5"/>
        <v>0</v>
      </c>
      <c r="J31" s="846">
        <f t="shared" si="6"/>
        <v>0</v>
      </c>
      <c r="K31" s="846">
        <f t="shared" si="7"/>
        <v>0</v>
      </c>
      <c r="L31" s="789">
        <f t="shared" si="13"/>
        <v>0</v>
      </c>
      <c r="M31" s="41">
        <f>'t1'!M32</f>
        <v>0</v>
      </c>
      <c r="N31" s="786">
        <f t="shared" si="8"/>
        <v>0</v>
      </c>
      <c r="O31" s="787">
        <f t="shared" si="9"/>
        <v>0</v>
      </c>
      <c r="AA31" s="784"/>
      <c r="AB31" s="785"/>
      <c r="AC31" s="784"/>
      <c r="AD31" s="785"/>
      <c r="AE31" s="784"/>
      <c r="AF31" s="785"/>
      <c r="AG31" s="784"/>
      <c r="AH31" s="784"/>
      <c r="AI31" s="784"/>
      <c r="AJ31" s="789">
        <f t="shared" si="14"/>
        <v>0</v>
      </c>
      <c r="AK31" s="41">
        <f>'t1'!AK32</f>
        <v>0</v>
      </c>
      <c r="AL31" s="786">
        <f t="shared" si="10"/>
        <v>0</v>
      </c>
      <c r="AM31" s="787">
        <f t="shared" si="11"/>
        <v>0</v>
      </c>
    </row>
    <row r="32" spans="1:39" ht="12.75">
      <c r="A32" s="815" t="str">
        <f>'t1'!A33</f>
        <v>BRIGADIERE CAPO CON 4 ANNI NEL GRADO</v>
      </c>
      <c r="B32" s="815" t="str">
        <f>'t1'!B33</f>
        <v>015966</v>
      </c>
      <c r="C32" s="846">
        <f t="shared" si="12"/>
        <v>0</v>
      </c>
      <c r="D32" s="847">
        <f t="shared" si="0"/>
        <v>0</v>
      </c>
      <c r="E32" s="846">
        <f t="shared" si="1"/>
        <v>0</v>
      </c>
      <c r="F32" s="847">
        <f t="shared" si="2"/>
        <v>0</v>
      </c>
      <c r="G32" s="846">
        <f t="shared" si="3"/>
        <v>0</v>
      </c>
      <c r="H32" s="847">
        <f t="shared" si="4"/>
        <v>0</v>
      </c>
      <c r="I32" s="846">
        <f t="shared" si="5"/>
        <v>0</v>
      </c>
      <c r="J32" s="846">
        <f t="shared" si="6"/>
        <v>0</v>
      </c>
      <c r="K32" s="846">
        <f t="shared" si="7"/>
        <v>0</v>
      </c>
      <c r="L32" s="789">
        <f t="shared" si="13"/>
        <v>0</v>
      </c>
      <c r="M32" s="41">
        <f>'t1'!M33</f>
        <v>0</v>
      </c>
      <c r="N32" s="786">
        <f t="shared" si="8"/>
        <v>0</v>
      </c>
      <c r="O32" s="787">
        <f t="shared" si="9"/>
        <v>0</v>
      </c>
      <c r="AA32" s="784"/>
      <c r="AB32" s="785"/>
      <c r="AC32" s="784"/>
      <c r="AD32" s="785"/>
      <c r="AE32" s="784"/>
      <c r="AF32" s="785"/>
      <c r="AG32" s="784"/>
      <c r="AH32" s="784"/>
      <c r="AI32" s="784"/>
      <c r="AJ32" s="789">
        <f t="shared" si="14"/>
        <v>0</v>
      </c>
      <c r="AK32" s="41">
        <f>'t1'!AK33</f>
        <v>0</v>
      </c>
      <c r="AL32" s="786">
        <f t="shared" si="10"/>
        <v>0</v>
      </c>
      <c r="AM32" s="787">
        <f t="shared" si="11"/>
        <v>0</v>
      </c>
    </row>
    <row r="33" spans="1:39" ht="12.75">
      <c r="A33" s="815" t="str">
        <f>'t1'!A34</f>
        <v>BRIGADIERE CAPO</v>
      </c>
      <c r="B33" s="815" t="str">
        <f>'t1'!B34</f>
        <v>015212</v>
      </c>
      <c r="C33" s="846">
        <f t="shared" si="12"/>
        <v>0</v>
      </c>
      <c r="D33" s="847">
        <f t="shared" si="0"/>
        <v>0</v>
      </c>
      <c r="E33" s="846">
        <f t="shared" si="1"/>
        <v>0</v>
      </c>
      <c r="F33" s="847">
        <f t="shared" si="2"/>
        <v>0</v>
      </c>
      <c r="G33" s="846">
        <f t="shared" si="3"/>
        <v>0</v>
      </c>
      <c r="H33" s="847">
        <f t="shared" si="4"/>
        <v>0</v>
      </c>
      <c r="I33" s="846">
        <f t="shared" si="5"/>
        <v>0</v>
      </c>
      <c r="J33" s="846">
        <f t="shared" si="6"/>
        <v>0</v>
      </c>
      <c r="K33" s="846">
        <f t="shared" si="7"/>
        <v>0</v>
      </c>
      <c r="L33" s="789">
        <f t="shared" si="13"/>
        <v>0</v>
      </c>
      <c r="M33" s="41">
        <f>'t1'!M34</f>
        <v>0</v>
      </c>
      <c r="N33" s="786">
        <f t="shared" si="8"/>
        <v>0</v>
      </c>
      <c r="O33" s="787">
        <f t="shared" si="9"/>
        <v>0</v>
      </c>
      <c r="AA33" s="784"/>
      <c r="AB33" s="785"/>
      <c r="AC33" s="784"/>
      <c r="AD33" s="785"/>
      <c r="AE33" s="784"/>
      <c r="AF33" s="785"/>
      <c r="AG33" s="784"/>
      <c r="AH33" s="784"/>
      <c r="AI33" s="784"/>
      <c r="AJ33" s="789">
        <f t="shared" si="14"/>
        <v>0</v>
      </c>
      <c r="AK33" s="41">
        <f>'t1'!AK34</f>
        <v>0</v>
      </c>
      <c r="AL33" s="786">
        <f t="shared" si="10"/>
        <v>0</v>
      </c>
      <c r="AM33" s="787">
        <f t="shared" si="11"/>
        <v>0</v>
      </c>
    </row>
    <row r="34" spans="1:39" ht="12.75">
      <c r="A34" s="815" t="str">
        <f>'t1'!A35</f>
        <v>BRIGADIERE</v>
      </c>
      <c r="B34" s="815" t="str">
        <f>'t1'!B35</f>
        <v>014211</v>
      </c>
      <c r="C34" s="846">
        <f t="shared" si="12"/>
        <v>0</v>
      </c>
      <c r="D34" s="847">
        <f t="shared" si="0"/>
        <v>0</v>
      </c>
      <c r="E34" s="846">
        <f t="shared" si="1"/>
        <v>0</v>
      </c>
      <c r="F34" s="847">
        <f t="shared" si="2"/>
        <v>0</v>
      </c>
      <c r="G34" s="846">
        <f t="shared" si="3"/>
        <v>0</v>
      </c>
      <c r="H34" s="847">
        <f t="shared" si="4"/>
        <v>0</v>
      </c>
      <c r="I34" s="846">
        <f t="shared" si="5"/>
        <v>0</v>
      </c>
      <c r="J34" s="846">
        <f t="shared" si="6"/>
        <v>0</v>
      </c>
      <c r="K34" s="846">
        <f t="shared" si="7"/>
        <v>0</v>
      </c>
      <c r="L34" s="789">
        <f t="shared" si="13"/>
        <v>0</v>
      </c>
      <c r="M34" s="41">
        <f>'t1'!M35</f>
        <v>0</v>
      </c>
      <c r="N34" s="786">
        <f t="shared" si="8"/>
        <v>0</v>
      </c>
      <c r="O34" s="787">
        <f t="shared" si="9"/>
        <v>0</v>
      </c>
      <c r="AA34" s="784"/>
      <c r="AB34" s="785"/>
      <c r="AC34" s="784"/>
      <c r="AD34" s="785"/>
      <c r="AE34" s="784"/>
      <c r="AF34" s="785"/>
      <c r="AG34" s="784"/>
      <c r="AH34" s="784"/>
      <c r="AI34" s="784"/>
      <c r="AJ34" s="789">
        <f t="shared" si="14"/>
        <v>0</v>
      </c>
      <c r="AK34" s="41">
        <f>'t1'!AK35</f>
        <v>0</v>
      </c>
      <c r="AL34" s="786">
        <f t="shared" si="10"/>
        <v>0</v>
      </c>
      <c r="AM34" s="787">
        <f t="shared" si="11"/>
        <v>0</v>
      </c>
    </row>
    <row r="35" spans="1:39" ht="12.75">
      <c r="A35" s="815" t="str">
        <f>'t1'!A36</f>
        <v>VICE BRIGADIERE</v>
      </c>
      <c r="B35" s="815" t="str">
        <f>'t1'!B36</f>
        <v>014230</v>
      </c>
      <c r="C35" s="846">
        <f t="shared" si="12"/>
        <v>0</v>
      </c>
      <c r="D35" s="847">
        <f t="shared" si="0"/>
        <v>0</v>
      </c>
      <c r="E35" s="846">
        <f t="shared" si="1"/>
        <v>0</v>
      </c>
      <c r="F35" s="847">
        <f t="shared" si="2"/>
        <v>0</v>
      </c>
      <c r="G35" s="846">
        <f t="shared" si="3"/>
        <v>0</v>
      </c>
      <c r="H35" s="847">
        <f t="shared" si="4"/>
        <v>0</v>
      </c>
      <c r="I35" s="846">
        <f t="shared" si="5"/>
        <v>0</v>
      </c>
      <c r="J35" s="846">
        <f t="shared" si="6"/>
        <v>0</v>
      </c>
      <c r="K35" s="846">
        <f t="shared" si="7"/>
        <v>0</v>
      </c>
      <c r="L35" s="789">
        <f t="shared" si="13"/>
        <v>0</v>
      </c>
      <c r="M35" s="41">
        <f>'t1'!M36</f>
        <v>0</v>
      </c>
      <c r="N35" s="786">
        <f t="shared" si="8"/>
        <v>0</v>
      </c>
      <c r="O35" s="787">
        <f t="shared" si="9"/>
        <v>0</v>
      </c>
      <c r="AA35" s="784"/>
      <c r="AB35" s="785"/>
      <c r="AC35" s="784"/>
      <c r="AD35" s="785"/>
      <c r="AE35" s="784"/>
      <c r="AF35" s="785"/>
      <c r="AG35" s="784"/>
      <c r="AH35" s="784"/>
      <c r="AI35" s="784"/>
      <c r="AJ35" s="789">
        <f t="shared" si="14"/>
        <v>0</v>
      </c>
      <c r="AK35" s="41">
        <f>'t1'!AK36</f>
        <v>0</v>
      </c>
      <c r="AL35" s="786">
        <f t="shared" si="10"/>
        <v>0</v>
      </c>
      <c r="AM35" s="787">
        <f t="shared" si="11"/>
        <v>0</v>
      </c>
    </row>
    <row r="36" spans="1:39" ht="12.75">
      <c r="A36" s="815" t="str">
        <f>'t1'!A37</f>
        <v>APPUNTATO SCELTO QUALIFICA SPECIALE</v>
      </c>
      <c r="B36" s="815" t="str">
        <f>'t1'!B37</f>
        <v>013967</v>
      </c>
      <c r="C36" s="846">
        <f t="shared" si="12"/>
        <v>0</v>
      </c>
      <c r="D36" s="847">
        <f t="shared" si="0"/>
        <v>0</v>
      </c>
      <c r="E36" s="846">
        <f t="shared" si="1"/>
        <v>0</v>
      </c>
      <c r="F36" s="847">
        <f t="shared" si="2"/>
        <v>0</v>
      </c>
      <c r="G36" s="846">
        <f t="shared" si="3"/>
        <v>0</v>
      </c>
      <c r="H36" s="847">
        <f t="shared" si="4"/>
        <v>0</v>
      </c>
      <c r="I36" s="846">
        <f t="shared" si="5"/>
        <v>0</v>
      </c>
      <c r="J36" s="846">
        <f t="shared" si="6"/>
        <v>0</v>
      </c>
      <c r="K36" s="846">
        <f t="shared" si="7"/>
        <v>0</v>
      </c>
      <c r="L36" s="789">
        <f t="shared" si="13"/>
        <v>0</v>
      </c>
      <c r="M36" s="41">
        <f>'t1'!M37</f>
        <v>0</v>
      </c>
      <c r="N36" s="786">
        <f t="shared" si="8"/>
        <v>0</v>
      </c>
      <c r="O36" s="787">
        <f t="shared" si="9"/>
        <v>0</v>
      </c>
      <c r="AA36" s="784"/>
      <c r="AB36" s="785"/>
      <c r="AC36" s="784"/>
      <c r="AD36" s="785"/>
      <c r="AE36" s="784"/>
      <c r="AF36" s="785"/>
      <c r="AG36" s="784"/>
      <c r="AH36" s="784"/>
      <c r="AI36" s="784"/>
      <c r="AJ36" s="789">
        <f t="shared" si="14"/>
        <v>0</v>
      </c>
      <c r="AK36" s="41">
        <f>'t1'!AK37</f>
        <v>0</v>
      </c>
      <c r="AL36" s="786">
        <f t="shared" si="10"/>
        <v>0</v>
      </c>
      <c r="AM36" s="787">
        <f t="shared" si="11"/>
        <v>0</v>
      </c>
    </row>
    <row r="37" spans="1:39" ht="12.75">
      <c r="A37" s="815" t="str">
        <f>'t1'!A38</f>
        <v>APPUNTATO SCELTO CON 5 ANNI NEL GRADO</v>
      </c>
      <c r="B37" s="815" t="str">
        <f>'t1'!B38</f>
        <v>013968</v>
      </c>
      <c r="C37" s="846">
        <f t="shared" si="12"/>
        <v>0</v>
      </c>
      <c r="D37" s="847">
        <f t="shared" si="0"/>
        <v>0</v>
      </c>
      <c r="E37" s="846">
        <f t="shared" si="1"/>
        <v>0</v>
      </c>
      <c r="F37" s="847">
        <f t="shared" si="2"/>
        <v>0</v>
      </c>
      <c r="G37" s="846">
        <f t="shared" si="3"/>
        <v>0</v>
      </c>
      <c r="H37" s="847">
        <f t="shared" si="4"/>
        <v>0</v>
      </c>
      <c r="I37" s="846">
        <f t="shared" si="5"/>
        <v>0</v>
      </c>
      <c r="J37" s="846">
        <f t="shared" si="6"/>
        <v>0</v>
      </c>
      <c r="K37" s="846">
        <f t="shared" si="7"/>
        <v>0</v>
      </c>
      <c r="L37" s="789">
        <f t="shared" si="13"/>
        <v>0</v>
      </c>
      <c r="M37" s="41">
        <f>'t1'!M38</f>
        <v>0</v>
      </c>
      <c r="N37" s="786">
        <f t="shared" si="8"/>
        <v>0</v>
      </c>
      <c r="O37" s="787">
        <f t="shared" si="9"/>
        <v>0</v>
      </c>
      <c r="AA37" s="784"/>
      <c r="AB37" s="785"/>
      <c r="AC37" s="784"/>
      <c r="AD37" s="785"/>
      <c r="AE37" s="784"/>
      <c r="AF37" s="785"/>
      <c r="AG37" s="784"/>
      <c r="AH37" s="784"/>
      <c r="AI37" s="784"/>
      <c r="AJ37" s="789">
        <f t="shared" si="14"/>
        <v>0</v>
      </c>
      <c r="AK37" s="41">
        <f>'t1'!AK38</f>
        <v>0</v>
      </c>
      <c r="AL37" s="786">
        <f t="shared" si="10"/>
        <v>0</v>
      </c>
      <c r="AM37" s="787">
        <f t="shared" si="11"/>
        <v>0</v>
      </c>
    </row>
    <row r="38" spans="1:39" ht="12.75">
      <c r="A38" s="815" t="str">
        <f>'t1'!A39</f>
        <v>APPUNTATO SCELTO</v>
      </c>
      <c r="B38" s="815" t="str">
        <f>'t1'!B39</f>
        <v>013231</v>
      </c>
      <c r="C38" s="846">
        <f t="shared" si="12"/>
        <v>0</v>
      </c>
      <c r="D38" s="847">
        <f t="shared" si="0"/>
        <v>0</v>
      </c>
      <c r="E38" s="846">
        <f t="shared" si="1"/>
        <v>0</v>
      </c>
      <c r="F38" s="847">
        <f t="shared" si="2"/>
        <v>0</v>
      </c>
      <c r="G38" s="846">
        <f t="shared" si="3"/>
        <v>0</v>
      </c>
      <c r="H38" s="847">
        <f t="shared" si="4"/>
        <v>0</v>
      </c>
      <c r="I38" s="846">
        <f t="shared" si="5"/>
        <v>0</v>
      </c>
      <c r="J38" s="846">
        <f t="shared" si="6"/>
        <v>0</v>
      </c>
      <c r="K38" s="846">
        <f t="shared" si="7"/>
        <v>0</v>
      </c>
      <c r="L38" s="789">
        <f t="shared" si="13"/>
        <v>0</v>
      </c>
      <c r="M38" s="41">
        <f>'t1'!M39</f>
        <v>0</v>
      </c>
      <c r="N38" s="786">
        <f t="shared" si="8"/>
        <v>0</v>
      </c>
      <c r="O38" s="787">
        <f t="shared" si="9"/>
        <v>0</v>
      </c>
      <c r="AA38" s="784"/>
      <c r="AB38" s="785"/>
      <c r="AC38" s="784"/>
      <c r="AD38" s="785"/>
      <c r="AE38" s="784"/>
      <c r="AF38" s="785"/>
      <c r="AG38" s="784"/>
      <c r="AH38" s="784"/>
      <c r="AI38" s="784"/>
      <c r="AJ38" s="789">
        <f t="shared" si="14"/>
        <v>0</v>
      </c>
      <c r="AK38" s="41">
        <f>'t1'!AK39</f>
        <v>0</v>
      </c>
      <c r="AL38" s="786">
        <f t="shared" si="10"/>
        <v>0</v>
      </c>
      <c r="AM38" s="787">
        <f t="shared" si="11"/>
        <v>0</v>
      </c>
    </row>
    <row r="39" spans="1:39" ht="12.75">
      <c r="A39" s="815" t="str">
        <f>'t1'!A40</f>
        <v>APPUNTATO</v>
      </c>
      <c r="B39" s="815" t="str">
        <f>'t1'!B40</f>
        <v>013210</v>
      </c>
      <c r="C39" s="846">
        <f t="shared" si="12"/>
        <v>0</v>
      </c>
      <c r="D39" s="847">
        <f t="shared" si="0"/>
        <v>0</v>
      </c>
      <c r="E39" s="846">
        <f t="shared" si="1"/>
        <v>0</v>
      </c>
      <c r="F39" s="847">
        <f t="shared" si="2"/>
        <v>0</v>
      </c>
      <c r="G39" s="846">
        <f t="shared" si="3"/>
        <v>0</v>
      </c>
      <c r="H39" s="847">
        <f t="shared" si="4"/>
        <v>0</v>
      </c>
      <c r="I39" s="846">
        <f t="shared" si="5"/>
        <v>0</v>
      </c>
      <c r="J39" s="846">
        <f t="shared" si="6"/>
        <v>0</v>
      </c>
      <c r="K39" s="846">
        <f t="shared" si="7"/>
        <v>0</v>
      </c>
      <c r="L39" s="789">
        <f t="shared" si="13"/>
        <v>0</v>
      </c>
      <c r="M39" s="41">
        <f>'t1'!M40</f>
        <v>0</v>
      </c>
      <c r="N39" s="786">
        <f t="shared" si="8"/>
        <v>0</v>
      </c>
      <c r="O39" s="787">
        <f t="shared" si="9"/>
        <v>0</v>
      </c>
      <c r="AA39" s="784"/>
      <c r="AB39" s="785"/>
      <c r="AC39" s="784"/>
      <c r="AD39" s="785"/>
      <c r="AE39" s="784"/>
      <c r="AF39" s="785"/>
      <c r="AG39" s="784"/>
      <c r="AH39" s="784"/>
      <c r="AI39" s="784"/>
      <c r="AJ39" s="789">
        <f t="shared" si="14"/>
        <v>0</v>
      </c>
      <c r="AK39" s="41">
        <f>'t1'!AK40</f>
        <v>0</v>
      </c>
      <c r="AL39" s="786">
        <f t="shared" si="10"/>
        <v>0</v>
      </c>
      <c r="AM39" s="787">
        <f t="shared" si="11"/>
        <v>0</v>
      </c>
    </row>
    <row r="40" spans="1:39" ht="12.75">
      <c r="A40" s="815" t="str">
        <f>'t1'!A41</f>
        <v>FINANZIERE SCELTO</v>
      </c>
      <c r="B40" s="815" t="str">
        <f>'t1'!B41</f>
        <v>013236</v>
      </c>
      <c r="C40" s="846">
        <f t="shared" si="12"/>
        <v>0</v>
      </c>
      <c r="D40" s="847">
        <f t="shared" si="0"/>
        <v>0</v>
      </c>
      <c r="E40" s="846">
        <f t="shared" si="1"/>
        <v>0</v>
      </c>
      <c r="F40" s="847">
        <f t="shared" si="2"/>
        <v>0</v>
      </c>
      <c r="G40" s="846">
        <f t="shared" si="3"/>
        <v>0</v>
      </c>
      <c r="H40" s="847">
        <f t="shared" si="4"/>
        <v>0</v>
      </c>
      <c r="I40" s="846">
        <f t="shared" si="5"/>
        <v>0</v>
      </c>
      <c r="J40" s="846">
        <f t="shared" si="6"/>
        <v>0</v>
      </c>
      <c r="K40" s="846">
        <f t="shared" si="7"/>
        <v>0</v>
      </c>
      <c r="L40" s="789">
        <f t="shared" si="13"/>
        <v>0</v>
      </c>
      <c r="M40" s="41">
        <f>'t1'!M41</f>
        <v>0</v>
      </c>
      <c r="N40" s="786">
        <f t="shared" si="8"/>
        <v>0</v>
      </c>
      <c r="O40" s="787">
        <f t="shared" si="9"/>
        <v>0</v>
      </c>
      <c r="AA40" s="784"/>
      <c r="AB40" s="785"/>
      <c r="AC40" s="784"/>
      <c r="AD40" s="785"/>
      <c r="AE40" s="784"/>
      <c r="AF40" s="785"/>
      <c r="AG40" s="784"/>
      <c r="AH40" s="784"/>
      <c r="AI40" s="784"/>
      <c r="AJ40" s="789">
        <f t="shared" si="14"/>
        <v>0</v>
      </c>
      <c r="AK40" s="41">
        <f>'t1'!AK41</f>
        <v>0</v>
      </c>
      <c r="AL40" s="786">
        <f t="shared" si="10"/>
        <v>0</v>
      </c>
      <c r="AM40" s="787">
        <f t="shared" si="11"/>
        <v>0</v>
      </c>
    </row>
    <row r="41" spans="1:39" ht="13.5" thickBot="1">
      <c r="A41" s="815" t="str">
        <f>'t1'!A42</f>
        <v>FINANZIERE</v>
      </c>
      <c r="B41" s="815" t="str">
        <f>'t1'!B42</f>
        <v>013234</v>
      </c>
      <c r="C41" s="846">
        <f t="shared" si="12"/>
        <v>0</v>
      </c>
      <c r="D41" s="847">
        <f t="shared" si="0"/>
        <v>0</v>
      </c>
      <c r="E41" s="846">
        <f t="shared" si="1"/>
        <v>0</v>
      </c>
      <c r="F41" s="847">
        <f t="shared" si="2"/>
        <v>0</v>
      </c>
      <c r="G41" s="846">
        <f t="shared" si="3"/>
        <v>0</v>
      </c>
      <c r="H41" s="847">
        <f t="shared" si="4"/>
        <v>0</v>
      </c>
      <c r="I41" s="846">
        <f t="shared" si="5"/>
        <v>0</v>
      </c>
      <c r="J41" s="846">
        <f t="shared" si="6"/>
        <v>0</v>
      </c>
      <c r="K41" s="846">
        <f t="shared" si="7"/>
        <v>0</v>
      </c>
      <c r="L41" s="789">
        <f t="shared" si="13"/>
        <v>0</v>
      </c>
      <c r="M41" s="41">
        <f>'t1'!M42</f>
        <v>0</v>
      </c>
      <c r="N41" s="786">
        <f t="shared" si="8"/>
        <v>0</v>
      </c>
      <c r="O41" s="787">
        <f t="shared" si="9"/>
        <v>0</v>
      </c>
      <c r="AA41" s="784"/>
      <c r="AB41" s="785"/>
      <c r="AC41" s="784"/>
      <c r="AD41" s="785"/>
      <c r="AE41" s="784"/>
      <c r="AF41" s="785"/>
      <c r="AG41" s="784"/>
      <c r="AH41" s="784"/>
      <c r="AI41" s="784"/>
      <c r="AJ41" s="789">
        <f t="shared" si="14"/>
        <v>0</v>
      </c>
      <c r="AK41" s="41">
        <f>'t1'!AK42</f>
        <v>0</v>
      </c>
      <c r="AL41" s="786">
        <f t="shared" si="10"/>
        <v>0</v>
      </c>
      <c r="AM41" s="787">
        <f t="shared" si="11"/>
        <v>0</v>
      </c>
    </row>
    <row r="42" spans="1:39" ht="14.25" thickBot="1" thickTop="1">
      <c r="A42" s="790" t="s">
        <v>58</v>
      </c>
      <c r="B42" s="791"/>
      <c r="C42" s="792">
        <f aca="true" t="shared" si="15" ref="C42:L42">SUM(C5:C41)</f>
        <v>0</v>
      </c>
      <c r="D42" s="793">
        <f t="shared" si="15"/>
        <v>0</v>
      </c>
      <c r="E42" s="792">
        <f t="shared" si="15"/>
        <v>0</v>
      </c>
      <c r="F42" s="793">
        <f t="shared" si="15"/>
        <v>0</v>
      </c>
      <c r="G42" s="792">
        <f t="shared" si="15"/>
        <v>0</v>
      </c>
      <c r="H42" s="793">
        <f t="shared" si="15"/>
        <v>0</v>
      </c>
      <c r="I42" s="792">
        <f t="shared" si="15"/>
        <v>0</v>
      </c>
      <c r="J42" s="792">
        <f t="shared" si="15"/>
        <v>0</v>
      </c>
      <c r="K42" s="792">
        <f t="shared" si="15"/>
        <v>0</v>
      </c>
      <c r="L42" s="794">
        <f t="shared" si="15"/>
        <v>0</v>
      </c>
      <c r="N42" s="792">
        <f>SUM(N5:N41)</f>
        <v>0</v>
      </c>
      <c r="O42" s="793">
        <f>SUM(O5:O41)</f>
        <v>0</v>
      </c>
      <c r="AA42" s="792">
        <f aca="true" t="shared" si="16" ref="AA42:AJ42">SUM(AA5:AA41)</f>
        <v>0</v>
      </c>
      <c r="AB42" s="793">
        <f t="shared" si="16"/>
        <v>0</v>
      </c>
      <c r="AC42" s="792">
        <f t="shared" si="16"/>
        <v>0</v>
      </c>
      <c r="AD42" s="793">
        <f t="shared" si="16"/>
        <v>0</v>
      </c>
      <c r="AE42" s="792">
        <f t="shared" si="16"/>
        <v>0</v>
      </c>
      <c r="AF42" s="793">
        <f t="shared" si="16"/>
        <v>0</v>
      </c>
      <c r="AG42" s="792">
        <f t="shared" si="16"/>
        <v>0</v>
      </c>
      <c r="AH42" s="792">
        <f t="shared" si="16"/>
        <v>0</v>
      </c>
      <c r="AI42" s="792">
        <f t="shared" si="16"/>
        <v>0</v>
      </c>
      <c r="AJ42" s="794">
        <f t="shared" si="16"/>
        <v>0</v>
      </c>
      <c r="AL42" s="792">
        <f>SUM(AL5:AL41)</f>
        <v>0</v>
      </c>
      <c r="AM42" s="793">
        <f>SUM(AM5:AM41)</f>
        <v>0</v>
      </c>
    </row>
    <row r="43" ht="12.75" hidden="1">
      <c r="A43" s="795"/>
    </row>
    <row r="44" ht="12.75" hidden="1">
      <c r="A44" s="795"/>
    </row>
    <row r="45" ht="12.75">
      <c r="A45" s="795"/>
    </row>
    <row r="46" spans="1:2" ht="17.25">
      <c r="A46" s="774" t="s">
        <v>548</v>
      </c>
      <c r="B46" s="775"/>
    </row>
    <row r="47" spans="3:27" ht="6.75" customHeight="1" thickBot="1">
      <c r="C47" s="796"/>
      <c r="AA47" s="796"/>
    </row>
    <row r="48" spans="1:32" ht="13.5" thickBot="1">
      <c r="A48" s="797" t="s">
        <v>112</v>
      </c>
      <c r="B48" s="798" t="s">
        <v>86</v>
      </c>
      <c r="C48" s="799" t="s">
        <v>87</v>
      </c>
      <c r="D48" s="800"/>
      <c r="E48" s="800"/>
      <c r="G48" s="800"/>
      <c r="H48" s="800"/>
      <c r="AA48" s="799" t="s">
        <v>87</v>
      </c>
      <c r="AB48" s="800"/>
      <c r="AC48" s="800"/>
      <c r="AE48" s="800"/>
      <c r="AF48" s="800"/>
    </row>
    <row r="49" spans="1:36" ht="21.75" customHeight="1" thickTop="1">
      <c r="A49" s="801" t="s">
        <v>554</v>
      </c>
      <c r="B49" s="802" t="s">
        <v>549</v>
      </c>
      <c r="C49" s="811">
        <f>ROUND(AA49,0)</f>
        <v>0</v>
      </c>
      <c r="D49" s="803"/>
      <c r="E49" s="814" t="s">
        <v>553</v>
      </c>
      <c r="F49" s="1044">
        <f>IF((N42+O42)&gt;0,IF(L42&gt;0,"","ATTENZIONE!!! Non sono state inserite indennità per il personale presente al 31-12"),IF((N42+O42)=0,IF(L42&gt;0,"ATTENZIONE!!! Non è stato inserito personale in ausiliaria presente al 31-12","")))</f>
      </c>
      <c r="G49" s="1045"/>
      <c r="H49" s="1045"/>
      <c r="I49" s="1045"/>
      <c r="J49" s="1045"/>
      <c r="K49" s="1045"/>
      <c r="L49" s="1046"/>
      <c r="AA49" s="811"/>
      <c r="AB49" s="803"/>
      <c r="AC49" s="814" t="s">
        <v>553</v>
      </c>
      <c r="AD49" s="1044">
        <f>IF((AL42+AM42)&gt;0,IF(AJ42&gt;0,"","ATTENZIONE!!! Non sono state inserite indennità per il personale presente al 31-12"),IF((AL42+AM42)=0,IF(AJ42&gt;0,"ATTENZIONE!!! Non è stato inserito personale in ausiliaria presente al 31-12","")))</f>
      </c>
      <c r="AE49" s="1045"/>
      <c r="AF49" s="1045"/>
      <c r="AG49" s="1045"/>
      <c r="AH49" s="1045"/>
      <c r="AI49" s="1045"/>
      <c r="AJ49" s="1046"/>
    </row>
    <row r="50" spans="1:32" ht="21.75" customHeight="1" thickBot="1">
      <c r="A50" s="804" t="s">
        <v>550</v>
      </c>
      <c r="B50" s="805" t="s">
        <v>551</v>
      </c>
      <c r="C50" s="812">
        <f>ROUND(AA50,0)</f>
        <v>0</v>
      </c>
      <c r="D50" s="806"/>
      <c r="E50" s="807"/>
      <c r="G50" s="806"/>
      <c r="H50" s="806"/>
      <c r="AA50" s="812"/>
      <c r="AB50" s="806"/>
      <c r="AC50" s="807"/>
      <c r="AE50" s="806"/>
      <c r="AF50" s="806"/>
    </row>
    <row r="51" spans="1:27" ht="13.5" thickBot="1">
      <c r="A51" s="808" t="s">
        <v>58</v>
      </c>
      <c r="B51" s="809"/>
      <c r="C51" s="813">
        <f>SUM(C49:C50)</f>
        <v>0</v>
      </c>
      <c r="AA51" s="813">
        <f>SUM(AA49:AA50)</f>
        <v>0</v>
      </c>
    </row>
  </sheetData>
  <sheetProtection password="EA98" sheet="1" formatColumns="0" selectLockedCells="1"/>
  <mergeCells count="11">
    <mergeCell ref="AA3:AB3"/>
    <mergeCell ref="AC3:AD3"/>
    <mergeCell ref="AE3:AF3"/>
    <mergeCell ref="AL3:AM3"/>
    <mergeCell ref="AD49:AJ49"/>
    <mergeCell ref="B3:B4"/>
    <mergeCell ref="C3:D3"/>
    <mergeCell ref="E3:F3"/>
    <mergeCell ref="G3:H3"/>
    <mergeCell ref="N3:O3"/>
    <mergeCell ref="F49:L49"/>
  </mergeCells>
  <conditionalFormatting sqref="F49:L49">
    <cfRule type="containsText" priority="2" dxfId="3" operator="containsText" stopIfTrue="1" text="ATTENZIONE">
      <formula>NOT(ISERROR(SEARCH("ATTENZIONE",F49)))</formula>
    </cfRule>
  </conditionalFormatting>
  <conditionalFormatting sqref="AD49:AJ49">
    <cfRule type="containsText" priority="1" dxfId="3" operator="containsText" stopIfTrue="1" text="ATTENZIONE">
      <formula>NOT(ISERROR(SEARCH("ATTENZIONE",AD49)))</formula>
    </cfRule>
  </conditionalFormatting>
  <dataValidations count="2">
    <dataValidation type="whole" allowBlank="1" showInputMessage="1" showErrorMessage="1" errorTitle="ERRORE NEL DATO IMMESSO" error="INSERIRE SOLO NUMERI INTERI" sqref="C49:C50 AA49:AA50">
      <formula1>1</formula1>
      <formula2>999999999999</formula2>
    </dataValidation>
    <dataValidation type="decimal" allowBlank="1" showInputMessage="1" showErrorMessage="1" sqref="C5:K41 AA5:AI41">
      <formula1>0</formula1>
      <formula2>99999999999.99</formula2>
    </dataValidation>
  </dataValidations>
  <printOptions/>
  <pageMargins left="0.35433070866141736" right="0.35433070866141736" top="0.1968503937007874" bottom="0.1968503937007874" header="0.5118110236220472" footer="0.5118110236220472"/>
  <pageSetup fitToHeight="1" fitToWidth="1" horizontalDpi="300" verticalDpi="300" orientation="landscape" paperSize="9" scale="69" r:id="rId2"/>
  <drawing r:id="rId1"/>
</worksheet>
</file>

<file path=xl/worksheets/sheet16.xml><?xml version="1.0" encoding="utf-8"?>
<worksheet xmlns="http://schemas.openxmlformats.org/spreadsheetml/2006/main" xmlns:r="http://schemas.openxmlformats.org/officeDocument/2006/relationships">
  <dimension ref="A1:L44"/>
  <sheetViews>
    <sheetView zoomScalePageLayoutView="0" workbookViewId="0" topLeftCell="A1">
      <pane ySplit="3" topLeftCell="A4" activePane="bottomLeft" state="frozen"/>
      <selection pane="topLeft" activeCell="A1" sqref="A1"/>
      <selection pane="bottomLeft" activeCell="C4" sqref="C4:C6"/>
    </sheetView>
  </sheetViews>
  <sheetFormatPr defaultColWidth="9.33203125" defaultRowHeight="10.5"/>
  <cols>
    <col min="1" max="1" width="87.83203125" style="366" customWidth="1"/>
    <col min="2" max="3" width="25.83203125" style="366" customWidth="1"/>
    <col min="4" max="4" width="60.83203125" style="366" customWidth="1"/>
    <col min="5" max="5" width="9.16015625" style="366" hidden="1" customWidth="1"/>
    <col min="6" max="6" width="10" style="366" customWidth="1"/>
    <col min="7" max="16384" width="9.16015625" style="366" customWidth="1"/>
  </cols>
  <sheetData>
    <row r="1" spans="1:12" s="365" customFormat="1" ht="43.5" customHeight="1">
      <c r="A1" s="972" t="str">
        <f>'t1'!A1</f>
        <v>GUARDIA di FINANZA - anno 2021</v>
      </c>
      <c r="B1" s="972"/>
      <c r="C1" s="1047"/>
      <c r="D1" s="1047"/>
      <c r="E1" s="702"/>
      <c r="F1" s="4"/>
      <c r="G1" s="702"/>
      <c r="H1" s="702"/>
      <c r="I1" s="702"/>
      <c r="J1" s="702"/>
      <c r="L1" s="366"/>
    </row>
    <row r="2" spans="1:4" ht="30" customHeight="1" thickBot="1">
      <c r="A2" s="1048" t="str">
        <f>IF(B31&gt;0,IF($F$32&gt;0," ","Attenzione: Compilare la presente Tabella"),IF(C31=0," "," "))</f>
        <v> </v>
      </c>
      <c r="B2" s="1048"/>
      <c r="C2" s="1049"/>
      <c r="D2" s="1049"/>
    </row>
    <row r="3" spans="1:4" ht="21.75" customHeight="1" thickBot="1">
      <c r="A3" s="703" t="s">
        <v>488</v>
      </c>
      <c r="B3" s="704" t="s">
        <v>489</v>
      </c>
      <c r="C3" s="704" t="s">
        <v>490</v>
      </c>
      <c r="D3" s="705" t="s">
        <v>370</v>
      </c>
    </row>
    <row r="4" spans="1:5" s="709" customFormat="1" ht="23.25" customHeight="1">
      <c r="A4" s="706" t="s">
        <v>491</v>
      </c>
      <c r="B4" s="707">
        <f>'t12'!K44</f>
        <v>0</v>
      </c>
      <c r="C4" s="1050"/>
      <c r="D4" s="1053"/>
      <c r="E4" s="708" t="s">
        <v>492</v>
      </c>
    </row>
    <row r="5" spans="1:5" s="709" customFormat="1" ht="23.25" customHeight="1">
      <c r="A5" s="611" t="s">
        <v>493</v>
      </c>
      <c r="B5" s="710">
        <f>'t13'!AA44</f>
        <v>0</v>
      </c>
      <c r="C5" s="1051"/>
      <c r="D5" s="1054"/>
      <c r="E5" s="708" t="s">
        <v>494</v>
      </c>
    </row>
    <row r="6" spans="1:5" s="709" customFormat="1" ht="23.25" customHeight="1">
      <c r="A6" s="611" t="s">
        <v>495</v>
      </c>
      <c r="B6" s="710">
        <f>'t14'!D4</f>
        <v>0</v>
      </c>
      <c r="C6" s="1052"/>
      <c r="D6" s="1055"/>
      <c r="E6" s="708" t="s">
        <v>494</v>
      </c>
    </row>
    <row r="7" spans="1:5" s="709" customFormat="1" ht="23.25" customHeight="1">
      <c r="A7" s="611" t="s">
        <v>496</v>
      </c>
      <c r="B7" s="710">
        <f>'t14'!D5</f>
        <v>0</v>
      </c>
      <c r="C7" s="711"/>
      <c r="D7" s="712"/>
      <c r="E7" s="708" t="s">
        <v>146</v>
      </c>
    </row>
    <row r="8" spans="1:5" s="709" customFormat="1" ht="23.25" customHeight="1">
      <c r="A8" s="611" t="s">
        <v>124</v>
      </c>
      <c r="B8" s="710">
        <f>'t14'!D6</f>
        <v>0</v>
      </c>
      <c r="C8" s="878"/>
      <c r="D8" s="879"/>
      <c r="E8" s="708" t="s">
        <v>147</v>
      </c>
    </row>
    <row r="9" spans="1:5" s="709" customFormat="1" ht="23.25" customHeight="1">
      <c r="A9" s="713" t="s">
        <v>128</v>
      </c>
      <c r="B9" s="886"/>
      <c r="C9" s="884"/>
      <c r="D9" s="885"/>
      <c r="E9" s="708" t="s">
        <v>148</v>
      </c>
    </row>
    <row r="10" spans="1:5" s="709" customFormat="1" ht="23.25" customHeight="1">
      <c r="A10" s="611" t="s">
        <v>127</v>
      </c>
      <c r="B10" s="886"/>
      <c r="C10" s="886"/>
      <c r="D10" s="887"/>
      <c r="E10" s="708" t="s">
        <v>149</v>
      </c>
    </row>
    <row r="11" spans="1:5" s="709" customFormat="1" ht="23.25" customHeight="1">
      <c r="A11" s="611" t="s">
        <v>126</v>
      </c>
      <c r="B11" s="886"/>
      <c r="C11" s="886"/>
      <c r="D11" s="887"/>
      <c r="E11" s="708" t="s">
        <v>150</v>
      </c>
    </row>
    <row r="12" spans="1:5" s="709" customFormat="1" ht="23.25" customHeight="1">
      <c r="A12" s="611" t="s">
        <v>512</v>
      </c>
      <c r="B12" s="886"/>
      <c r="C12" s="886"/>
      <c r="D12" s="887"/>
      <c r="E12" s="708" t="s">
        <v>138</v>
      </c>
    </row>
    <row r="13" spans="1:5" s="709" customFormat="1" ht="23.25" customHeight="1">
      <c r="A13" s="611" t="s">
        <v>513</v>
      </c>
      <c r="B13" s="886"/>
      <c r="C13" s="886"/>
      <c r="D13" s="887"/>
      <c r="E13" s="708" t="s">
        <v>137</v>
      </c>
    </row>
    <row r="14" spans="1:5" s="709" customFormat="1" ht="23.25" customHeight="1">
      <c r="A14" s="611" t="s">
        <v>151</v>
      </c>
      <c r="B14" s="886"/>
      <c r="C14" s="888"/>
      <c r="D14" s="889"/>
      <c r="E14" s="708" t="s">
        <v>152</v>
      </c>
    </row>
    <row r="15" spans="1:5" s="709" customFormat="1" ht="23.25" customHeight="1">
      <c r="A15" s="611" t="s">
        <v>45</v>
      </c>
      <c r="B15" s="716">
        <f>'t14'!D12</f>
        <v>0</v>
      </c>
      <c r="C15" s="711"/>
      <c r="D15" s="712"/>
      <c r="E15" s="708" t="s">
        <v>154</v>
      </c>
    </row>
    <row r="16" spans="1:5" s="709" customFormat="1" ht="23.25" customHeight="1">
      <c r="A16" s="611" t="s">
        <v>333</v>
      </c>
      <c r="B16" s="710">
        <f>'t14'!D13</f>
        <v>0</v>
      </c>
      <c r="C16" s="880"/>
      <c r="D16" s="881"/>
      <c r="E16" s="708" t="s">
        <v>164</v>
      </c>
    </row>
    <row r="17" spans="1:5" s="709" customFormat="1" ht="23.25" customHeight="1">
      <c r="A17" s="611" t="s">
        <v>497</v>
      </c>
      <c r="B17" s="886"/>
      <c r="C17" s="884"/>
      <c r="D17" s="885"/>
      <c r="E17" s="708" t="s">
        <v>1</v>
      </c>
    </row>
    <row r="18" spans="1:5" s="717" customFormat="1" ht="23.25" customHeight="1">
      <c r="A18" s="611" t="s">
        <v>89</v>
      </c>
      <c r="B18" s="886"/>
      <c r="C18" s="888"/>
      <c r="D18" s="889"/>
      <c r="E18" s="701" t="s">
        <v>153</v>
      </c>
    </row>
    <row r="19" spans="1:5" s="365" customFormat="1" ht="23.25" customHeight="1">
      <c r="A19" s="611" t="s">
        <v>514</v>
      </c>
      <c r="B19" s="710">
        <f>'t14'!D16</f>
        <v>0</v>
      </c>
      <c r="C19" s="878"/>
      <c r="D19" s="879"/>
      <c r="E19" s="718" t="s">
        <v>135</v>
      </c>
    </row>
    <row r="20" spans="1:5" s="717" customFormat="1" ht="23.25" customHeight="1">
      <c r="A20" s="611" t="s">
        <v>335</v>
      </c>
      <c r="B20" s="886"/>
      <c r="C20" s="884"/>
      <c r="D20" s="885"/>
      <c r="E20" s="708" t="s">
        <v>136</v>
      </c>
    </row>
    <row r="21" spans="1:5" s="717" customFormat="1" ht="23.25" customHeight="1">
      <c r="A21" s="611" t="s">
        <v>125</v>
      </c>
      <c r="B21" s="886"/>
      <c r="C21" s="888"/>
      <c r="D21" s="889"/>
      <c r="E21" s="708" t="s">
        <v>145</v>
      </c>
    </row>
    <row r="22" spans="1:5" s="717" customFormat="1" ht="23.25" customHeight="1">
      <c r="A22" s="611" t="s">
        <v>520</v>
      </c>
      <c r="B22" s="710">
        <f>'t14'!D19</f>
        <v>0</v>
      </c>
      <c r="C22" s="711"/>
      <c r="D22" s="712"/>
      <c r="E22" s="708" t="s">
        <v>521</v>
      </c>
    </row>
    <row r="23" spans="1:5" s="717" customFormat="1" ht="23.25" customHeight="1">
      <c r="A23" s="611" t="s">
        <v>498</v>
      </c>
      <c r="B23" s="710">
        <f>'t14'!D20</f>
        <v>0</v>
      </c>
      <c r="C23" s="711"/>
      <c r="D23" s="712"/>
      <c r="E23" s="708" t="s">
        <v>141</v>
      </c>
    </row>
    <row r="24" spans="1:5" s="717" customFormat="1" ht="23.25" customHeight="1">
      <c r="A24" s="611" t="s">
        <v>515</v>
      </c>
      <c r="B24" s="710">
        <f>'t14'!D21</f>
        <v>0</v>
      </c>
      <c r="C24" s="714"/>
      <c r="D24" s="715"/>
      <c r="E24" s="708" t="s">
        <v>142</v>
      </c>
    </row>
    <row r="25" spans="1:5" s="717" customFormat="1" ht="23.25" customHeight="1">
      <c r="A25" s="611" t="s">
        <v>499</v>
      </c>
      <c r="B25" s="710">
        <f>'t14'!D22</f>
        <v>0</v>
      </c>
      <c r="C25" s="880"/>
      <c r="D25" s="881"/>
      <c r="E25" s="708" t="s">
        <v>143</v>
      </c>
    </row>
    <row r="26" spans="1:5" s="717" customFormat="1" ht="23.25" customHeight="1">
      <c r="A26" s="719" t="s">
        <v>516</v>
      </c>
      <c r="B26" s="886"/>
      <c r="C26" s="890"/>
      <c r="D26" s="891"/>
      <c r="E26" s="708" t="s">
        <v>139</v>
      </c>
    </row>
    <row r="27" spans="1:5" s="717" customFormat="1" ht="23.25" customHeight="1" thickBot="1">
      <c r="A27" s="613" t="s">
        <v>500</v>
      </c>
      <c r="B27" s="720">
        <f>'t14'!D25+'t14'!D26</f>
        <v>0</v>
      </c>
      <c r="C27" s="882"/>
      <c r="D27" s="883"/>
      <c r="E27" s="708" t="s">
        <v>501</v>
      </c>
    </row>
    <row r="28" spans="1:5" ht="15.75" customHeight="1" thickBot="1">
      <c r="A28" s="723" t="s">
        <v>502</v>
      </c>
      <c r="B28" s="724">
        <f>SUM(B4:B27)</f>
        <v>0</v>
      </c>
      <c r="C28" s="724">
        <f>SUM(C4:C27)</f>
        <v>0</v>
      </c>
      <c r="D28" s="725"/>
      <c r="E28" s="708" t="s">
        <v>494</v>
      </c>
    </row>
    <row r="29" spans="1:5" ht="15.75" customHeight="1">
      <c r="A29" s="726"/>
      <c r="B29" s="726"/>
      <c r="C29" s="726"/>
      <c r="D29" s="727"/>
      <c r="E29" s="708" t="s">
        <v>494</v>
      </c>
    </row>
    <row r="30" spans="1:5" s="717" customFormat="1" ht="23.25" customHeight="1" thickBot="1">
      <c r="A30" s="728" t="s">
        <v>503</v>
      </c>
      <c r="B30" s="710">
        <f>'t14'!D27+'t14'!D28+'t14'!D29</f>
        <v>0</v>
      </c>
      <c r="C30" s="721"/>
      <c r="D30" s="722"/>
      <c r="E30" s="708" t="s">
        <v>504</v>
      </c>
    </row>
    <row r="31" spans="1:5" ht="15.75" customHeight="1" thickBot="1">
      <c r="A31" s="723" t="s">
        <v>505</v>
      </c>
      <c r="B31" s="724">
        <f>B28-B30</f>
        <v>0</v>
      </c>
      <c r="C31" s="724">
        <f>C28-C30</f>
        <v>0</v>
      </c>
      <c r="D31" s="729"/>
      <c r="E31" s="730"/>
    </row>
    <row r="32" ht="9.75">
      <c r="F32" s="731">
        <f>IF(AND(C28=0,C30=0,D4="",D7="",D8="",D9="",D10="",D11="",D12="",D13="",D14="",D15="",D16="",D17="",D18="",D19="",D20="",D21="",D23="",D24="",D25="",D26="",D27="",D30=""),0,1)</f>
        <v>0</v>
      </c>
    </row>
    <row r="33" ht="9.75">
      <c r="A33" s="366" t="s">
        <v>161</v>
      </c>
    </row>
    <row r="44" ht="9.75">
      <c r="A44" s="732"/>
    </row>
  </sheetData>
  <sheetProtection password="EA98" sheet="1" formatColumns="0" selectLockedCells="1"/>
  <mergeCells count="4">
    <mergeCell ref="A1:D1"/>
    <mergeCell ref="A2:D2"/>
    <mergeCell ref="C4:C6"/>
    <mergeCell ref="D4:D6"/>
  </mergeCells>
  <dataValidations count="3">
    <dataValidation type="whole" allowBlank="1" showInputMessage="1" showErrorMessage="1" errorTitle="ERRORE NEL DATO IMMESSO" error="INSERIRE SOLO NUMERI INTERI" sqref="C30 C4:C8 C15:C16 C19 C22:C25 C27">
      <formula1>0</formula1>
      <formula2>99999999999999900000</formula2>
    </dataValidation>
    <dataValidation type="textLength" allowBlank="1" showInputMessage="1" showErrorMessage="1" errorTitle="ATTENZIONE ! ! !" error="E' stato superato il limite di 500 caratteri" sqref="D27 D30">
      <formula1>0</formula1>
      <formula2>500</formula2>
    </dataValidation>
    <dataValidation type="textLength" allowBlank="1" showInputMessage="1" showErrorMessage="1" errorTitle="ATTENZIONE ! ! ! " error="E' stato superato il limite di 500 caratteri" sqref="D4:D8 D15:D16 D19 D22:D25">
      <formula1>0</formula1>
      <formula2>500</formula2>
    </dataValidation>
  </dataValidations>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codeName="Foglio36">
    <tabColor rgb="FFCC0099"/>
  </sheetPr>
  <dimension ref="A1:Z46"/>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B4" sqref="B4"/>
    </sheetView>
  </sheetViews>
  <sheetFormatPr defaultColWidth="9.33203125" defaultRowHeight="10.5"/>
  <cols>
    <col min="1" max="1" width="47.83203125" style="5" customWidth="1"/>
    <col min="2" max="2" width="10" style="7" customWidth="1"/>
    <col min="3" max="5" width="10.83203125" style="7" customWidth="1"/>
    <col min="6" max="8" width="11.83203125" style="7" customWidth="1"/>
    <col min="9" max="15" width="13.83203125" style="7" customWidth="1"/>
    <col min="16" max="21" width="14.83203125" style="7" customWidth="1"/>
    <col min="22" max="22" width="9.33203125" style="103" customWidth="1"/>
  </cols>
  <sheetData>
    <row r="1" spans="1:25" s="5" customFormat="1" ht="43.5" customHeight="1">
      <c r="A1" s="972" t="str">
        <f>'t1'!A1</f>
        <v>GUARDIA di FINANZA - anno 2021</v>
      </c>
      <c r="B1" s="972"/>
      <c r="C1" s="972"/>
      <c r="D1" s="972"/>
      <c r="E1" s="972"/>
      <c r="F1" s="972"/>
      <c r="G1" s="972"/>
      <c r="H1" s="972"/>
      <c r="I1" s="972"/>
      <c r="J1" s="346"/>
      <c r="K1" s="346"/>
      <c r="L1" s="346"/>
      <c r="M1" s="346"/>
      <c r="N1" s="346"/>
      <c r="O1" s="346"/>
      <c r="P1" s="346"/>
      <c r="Q1" s="346"/>
      <c r="R1" s="346"/>
      <c r="S1" s="346"/>
      <c r="T1" s="346"/>
      <c r="U1" s="346"/>
      <c r="W1" s="3"/>
      <c r="Y1"/>
    </row>
    <row r="2" spans="9:25" s="5" customFormat="1" ht="12.75" customHeight="1">
      <c r="I2" s="552"/>
      <c r="J2" s="552"/>
      <c r="K2" s="552"/>
      <c r="L2" s="552"/>
      <c r="M2" s="552"/>
      <c r="N2" s="552"/>
      <c r="O2" s="552"/>
      <c r="P2" s="552"/>
      <c r="Q2" s="552"/>
      <c r="R2" s="552"/>
      <c r="S2" s="552"/>
      <c r="T2" s="552"/>
      <c r="U2" s="552"/>
      <c r="V2" s="314"/>
      <c r="W2" s="3"/>
      <c r="Y2"/>
    </row>
    <row r="3" spans="1:4" s="5" customFormat="1" ht="21" customHeight="1">
      <c r="A3" s="183" t="s">
        <v>290</v>
      </c>
      <c r="B3" s="7"/>
      <c r="C3" s="7"/>
      <c r="D3" s="7"/>
    </row>
    <row r="4" spans="1:21" s="5" customFormat="1" ht="21" customHeight="1">
      <c r="A4" s="183"/>
      <c r="B4" s="7"/>
      <c r="C4" s="7"/>
      <c r="D4" s="7"/>
      <c r="F4" s="1056" t="s">
        <v>291</v>
      </c>
      <c r="G4" s="1057"/>
      <c r="H4" s="1058"/>
      <c r="I4" s="1056" t="s">
        <v>380</v>
      </c>
      <c r="J4" s="1057"/>
      <c r="K4" s="1057"/>
      <c r="L4" s="1057"/>
      <c r="M4" s="1057"/>
      <c r="N4" s="1057"/>
      <c r="O4" s="1058"/>
      <c r="P4" s="1056" t="s">
        <v>381</v>
      </c>
      <c r="Q4" s="1057"/>
      <c r="R4" s="1057"/>
      <c r="S4" s="1057"/>
      <c r="T4" s="1057"/>
      <c r="U4" s="1058"/>
    </row>
    <row r="5" spans="1:21" ht="64.5">
      <c r="A5" s="553" t="s">
        <v>209</v>
      </c>
      <c r="B5" s="554" t="s">
        <v>171</v>
      </c>
      <c r="C5" s="555" t="str">
        <f>"presenti al 31/12/"&amp;'t1'!L1&amp;" (tab.1)"</f>
        <v>presenti al 31/12/2021 (tab.1)</v>
      </c>
      <c r="D5" s="555" t="s">
        <v>8</v>
      </c>
      <c r="E5" s="556" t="s">
        <v>292</v>
      </c>
      <c r="F5" s="557" t="str">
        <f>'t11'!C4</f>
        <v>FERIE</v>
      </c>
      <c r="G5" s="557" t="s">
        <v>293</v>
      </c>
      <c r="H5" s="557" t="s">
        <v>294</v>
      </c>
      <c r="I5" s="557" t="s">
        <v>589</v>
      </c>
      <c r="J5" s="557" t="str">
        <f>'t12'!F4</f>
        <v>R.I.A.</v>
      </c>
      <c r="K5" s="557" t="str">
        <f>'t12'!G4</f>
        <v>PROGRESSIONE PER CLASSI E SCATTI/FASCE RETRIBUTIVE</v>
      </c>
      <c r="L5" s="557" t="str">
        <f>'t12'!H4</f>
        <v>TREDICESIMA MENSILTA'</v>
      </c>
      <c r="M5" s="558" t="s">
        <v>295</v>
      </c>
      <c r="N5" s="559" t="str">
        <f>'t12'!I4</f>
        <v>ARRETRATI  ANNI PRECEDENTI</v>
      </c>
      <c r="O5" s="559" t="str">
        <f>'t12'!J4</f>
        <v>RECUPERI DERIVANTI DA ASSENZE, RITARDI, ECC.</v>
      </c>
      <c r="P5" s="557" t="s">
        <v>273</v>
      </c>
      <c r="Q5" s="557" t="s">
        <v>296</v>
      </c>
      <c r="R5" s="557" t="s">
        <v>297</v>
      </c>
      <c r="S5" s="558" t="s">
        <v>298</v>
      </c>
      <c r="T5" s="559" t="e">
        <f>'t13'!#REF!</f>
        <v>#REF!</v>
      </c>
      <c r="U5" s="559" t="str">
        <f>'t13'!X4</f>
        <v>ARRETRATI ANNI PRECEDENTI</v>
      </c>
    </row>
    <row r="6" spans="1:21" ht="9.75">
      <c r="A6" s="125" t="str">
        <f>'t1'!A6</f>
        <v>COMANDANTE GENERALE</v>
      </c>
      <c r="B6" s="316" t="str">
        <f>'t1'!B6</f>
        <v>0D0219</v>
      </c>
      <c r="C6" s="560">
        <f>'t1'!K6+'t1'!L6</f>
        <v>0</v>
      </c>
      <c r="D6" s="560">
        <f>('t1'!K6+'t1'!L6)-SUM('t3'!C6:F6,'t3'!I6:J6)+SUM('t3'!K6:N6)</f>
        <v>0</v>
      </c>
      <c r="E6" s="561">
        <f>'t12'!C6/12</f>
        <v>0</v>
      </c>
      <c r="F6" s="561" t="str">
        <f>IF($D6&gt;0,(('t11'!C8+'t11'!D8)/$D6)," ")</f>
        <v> </v>
      </c>
      <c r="G6" s="561" t="str">
        <f>IF($D6&gt;0,(SUM('t11'!E8:P8)/$D6)," ")</f>
        <v> </v>
      </c>
      <c r="H6" s="561" t="str">
        <f>IF($D6&gt;0,(SUM('t11'!Q8:T8)/$D6)," ")</f>
        <v> </v>
      </c>
      <c r="I6" s="562" t="str">
        <f>IF($E6=0," ",('t12'!D6+'t12'!E6)/$E6)</f>
        <v> </v>
      </c>
      <c r="J6" s="562" t="str">
        <f>IF($E6=0," ",'t12'!F6/$E6)</f>
        <v> </v>
      </c>
      <c r="K6" s="562" t="str">
        <f>IF($E6=0," ",'t12'!G6/$E6)</f>
        <v> </v>
      </c>
      <c r="L6" s="562" t="str">
        <f>IF($E6=0," ",'t12'!H6/$E6)</f>
        <v> </v>
      </c>
      <c r="M6" s="563">
        <f>SUM(I6:L6)</f>
        <v>0</v>
      </c>
      <c r="N6" s="564" t="str">
        <f>IF($E6=0," ",'t12'!I6/$E6)</f>
        <v> </v>
      </c>
      <c r="O6" s="564" t="str">
        <f>IF($E6=0," ",'t12'!J6/$E6)</f>
        <v> </v>
      </c>
      <c r="P6" s="562" t="str">
        <f>IF($E6=0," ",'t13'!Z6/$E6)</f>
        <v> </v>
      </c>
      <c r="Q6" s="562" t="str">
        <f>IF($E6=0," ",SUM('t13'!C6:N6)/$E6)</f>
        <v> </v>
      </c>
      <c r="R6" s="562" t="str">
        <f>IF($E6=0," ",(SUM('t13'!O6:W6)+'t13'!Y6)/$E6)</f>
        <v> </v>
      </c>
      <c r="S6" s="563">
        <f>SUM(P6:R6)</f>
        <v>0</v>
      </c>
      <c r="T6" s="564" t="str">
        <f>IF($E6=0," ",'t13'!#REF!/$E6)</f>
        <v> </v>
      </c>
      <c r="U6" s="564" t="str">
        <f>IF($E6=0," ",'t13'!X6/$E6)</f>
        <v> </v>
      </c>
    </row>
    <row r="7" spans="1:21" ht="9.75">
      <c r="A7" s="125" t="str">
        <f>'t1'!A7</f>
        <v>GENERALE CORPO DI ARMATA</v>
      </c>
      <c r="B7" s="316" t="str">
        <f>'t1'!B7</f>
        <v>0D0554</v>
      </c>
      <c r="C7" s="560">
        <f>'t1'!K7+'t1'!L7</f>
        <v>0</v>
      </c>
      <c r="D7" s="560">
        <f>('t1'!K7+'t1'!L7)-SUM('t3'!C7:F7,'t3'!I7:J7)+SUM('t3'!K7:N7)</f>
        <v>0</v>
      </c>
      <c r="E7" s="561">
        <f>'t12'!C7/12</f>
        <v>0</v>
      </c>
      <c r="F7" s="561" t="str">
        <f>IF($D7&gt;0,(('t11'!C9+'t11'!D9)/$D7)," ")</f>
        <v> </v>
      </c>
      <c r="G7" s="561" t="str">
        <f>IF($D7&gt;0,(SUM('t11'!E9:P9)/$D7)," ")</f>
        <v> </v>
      </c>
      <c r="H7" s="561" t="str">
        <f>IF($D7&gt;0,(SUM('t11'!Q9:T9)/$D7)," ")</f>
        <v> </v>
      </c>
      <c r="I7" s="562" t="str">
        <f>IF($E7=0," ",('t12'!D7+'t12'!E7)/$E7)</f>
        <v> </v>
      </c>
      <c r="J7" s="562" t="str">
        <f>IF($E7=0," ",'t12'!F7/$E7)</f>
        <v> </v>
      </c>
      <c r="K7" s="562" t="str">
        <f>IF($E7=0," ",'t12'!G7/$E7)</f>
        <v> </v>
      </c>
      <c r="L7" s="562" t="str">
        <f>IF($E7=0," ",'t12'!H7/$E7)</f>
        <v> </v>
      </c>
      <c r="M7" s="563">
        <f aca="true" t="shared" si="0" ref="M7:M43">SUM(I7:L7)</f>
        <v>0</v>
      </c>
      <c r="N7" s="564" t="str">
        <f>IF($E7=0," ",'t12'!I7/$E7)</f>
        <v> </v>
      </c>
      <c r="O7" s="564" t="str">
        <f>IF($E7=0," ",'t12'!J7/$E7)</f>
        <v> </v>
      </c>
      <c r="P7" s="562" t="str">
        <f>IF($E7=0," ",'t13'!Z7/$E7)</f>
        <v> </v>
      </c>
      <c r="Q7" s="562" t="str">
        <f>IF($E7=0," ",SUM('t13'!C7:N7)/$E7)</f>
        <v> </v>
      </c>
      <c r="R7" s="562" t="str">
        <f>IF($E7=0," ",(SUM('t13'!O7:W7)+'t13'!Y7)/$E7)</f>
        <v> </v>
      </c>
      <c r="S7" s="563">
        <f aca="true" t="shared" si="1" ref="S7:S43">SUM(P7:R7)</f>
        <v>0</v>
      </c>
      <c r="T7" s="564" t="str">
        <f>IF($E7=0," ",'t13'!#REF!/$E7)</f>
        <v> </v>
      </c>
      <c r="U7" s="564" t="str">
        <f>IF($E7=0," ",'t13'!X7/$E7)</f>
        <v> </v>
      </c>
    </row>
    <row r="8" spans="1:21" ht="9.75">
      <c r="A8" s="125" t="str">
        <f>'t1'!A8</f>
        <v>GENERALE DI DIVISIONE</v>
      </c>
      <c r="B8" s="316" t="str">
        <f>'t1'!B8</f>
        <v>0D0221</v>
      </c>
      <c r="C8" s="560">
        <f>'t1'!K8+'t1'!L8</f>
        <v>0</v>
      </c>
      <c r="D8" s="560">
        <f>('t1'!K8+'t1'!L8)-SUM('t3'!C8:F8,'t3'!I8:J8)+SUM('t3'!K8:N8)</f>
        <v>0</v>
      </c>
      <c r="E8" s="561">
        <f>'t12'!C8/12</f>
        <v>0</v>
      </c>
      <c r="F8" s="561" t="str">
        <f>IF($D8&gt;0,(('t11'!C10+'t11'!D10)/$D8)," ")</f>
        <v> </v>
      </c>
      <c r="G8" s="561" t="str">
        <f>IF($D8&gt;0,(SUM('t11'!E10:P10)/$D8)," ")</f>
        <v> </v>
      </c>
      <c r="H8" s="561" t="str">
        <f>IF($D8&gt;0,(SUM('t11'!Q10:T10)/$D8)," ")</f>
        <v> </v>
      </c>
      <c r="I8" s="562" t="str">
        <f>IF($E8=0," ",('t12'!D8+'t12'!E8)/$E8)</f>
        <v> </v>
      </c>
      <c r="J8" s="562" t="str">
        <f>IF($E8=0," ",'t12'!F8/$E8)</f>
        <v> </v>
      </c>
      <c r="K8" s="562" t="str">
        <f>IF($E8=0," ",'t12'!G8/$E8)</f>
        <v> </v>
      </c>
      <c r="L8" s="562" t="str">
        <f>IF($E8=0," ",'t12'!H8/$E8)</f>
        <v> </v>
      </c>
      <c r="M8" s="563">
        <f t="shared" si="0"/>
        <v>0</v>
      </c>
      <c r="N8" s="564" t="str">
        <f>IF($E8=0," ",'t12'!I8/$E8)</f>
        <v> </v>
      </c>
      <c r="O8" s="564" t="str">
        <f>IF($E8=0," ",'t12'!J8/$E8)</f>
        <v> </v>
      </c>
      <c r="P8" s="562" t="str">
        <f>IF($E8=0," ",'t13'!Z8/$E8)</f>
        <v> </v>
      </c>
      <c r="Q8" s="562" t="str">
        <f>IF($E8=0," ",SUM('t13'!C8:N8)/$E8)</f>
        <v> </v>
      </c>
      <c r="R8" s="562" t="str">
        <f>IF($E8=0," ",(SUM('t13'!O8:W8)+'t13'!Y8)/$E8)</f>
        <v> </v>
      </c>
      <c r="S8" s="563">
        <f t="shared" si="1"/>
        <v>0</v>
      </c>
      <c r="T8" s="564" t="str">
        <f>IF($E8=0," ",'t13'!#REF!/$E8)</f>
        <v> </v>
      </c>
      <c r="U8" s="564" t="str">
        <f>IF($E8=0," ",'t13'!X8/$E8)</f>
        <v> </v>
      </c>
    </row>
    <row r="9" spans="1:21" ht="9.75">
      <c r="A9" s="125" t="str">
        <f>'t1'!A9</f>
        <v>GENERALE DI BRIGATA</v>
      </c>
      <c r="B9" s="316" t="str">
        <f>'t1'!B9</f>
        <v>0D0220</v>
      </c>
      <c r="C9" s="560">
        <f>'t1'!K9+'t1'!L9</f>
        <v>0</v>
      </c>
      <c r="D9" s="560">
        <f>('t1'!K9+'t1'!L9)-SUM('t3'!C9:F9,'t3'!I9:J9)+SUM('t3'!K9:N9)</f>
        <v>0</v>
      </c>
      <c r="E9" s="561">
        <f>'t12'!C9/12</f>
        <v>0</v>
      </c>
      <c r="F9" s="561" t="str">
        <f>IF($D9&gt;0,(('t11'!C11+'t11'!D11)/$D9)," ")</f>
        <v> </v>
      </c>
      <c r="G9" s="561" t="str">
        <f>IF($D9&gt;0,(SUM('t11'!E11:P11)/$D9)," ")</f>
        <v> </v>
      </c>
      <c r="H9" s="561" t="str">
        <f>IF($D9&gt;0,(SUM('t11'!Q11:T11)/$D9)," ")</f>
        <v> </v>
      </c>
      <c r="I9" s="562" t="str">
        <f>IF($E9=0," ",('t12'!D9+'t12'!E9)/$E9)</f>
        <v> </v>
      </c>
      <c r="J9" s="562" t="str">
        <f>IF($E9=0," ",'t12'!F9/$E9)</f>
        <v> </v>
      </c>
      <c r="K9" s="562" t="str">
        <f>IF($E9=0," ",'t12'!G9/$E9)</f>
        <v> </v>
      </c>
      <c r="L9" s="562" t="str">
        <f>IF($E9=0," ",'t12'!H9/$E9)</f>
        <v> </v>
      </c>
      <c r="M9" s="563">
        <f t="shared" si="0"/>
        <v>0</v>
      </c>
      <c r="N9" s="564" t="str">
        <f>IF($E9=0," ",'t12'!I9/$E9)</f>
        <v> </v>
      </c>
      <c r="O9" s="564" t="str">
        <f>IF($E9=0," ",'t12'!J9/$E9)</f>
        <v> </v>
      </c>
      <c r="P9" s="562" t="str">
        <f>IF($E9=0," ",'t13'!Z9/$E9)</f>
        <v> </v>
      </c>
      <c r="Q9" s="562" t="str">
        <f>IF($E9=0," ",SUM('t13'!C9:N9)/$E9)</f>
        <v> </v>
      </c>
      <c r="R9" s="562" t="str">
        <f>IF($E9=0," ",(SUM('t13'!O9:W9)+'t13'!Y9)/$E9)</f>
        <v> </v>
      </c>
      <c r="S9" s="563">
        <f t="shared" si="1"/>
        <v>0</v>
      </c>
      <c r="T9" s="564" t="str">
        <f>IF($E9=0," ",'t13'!#REF!/$E9)</f>
        <v> </v>
      </c>
      <c r="U9" s="564" t="str">
        <f>IF($E9=0," ",'t13'!X9/$E9)</f>
        <v> </v>
      </c>
    </row>
    <row r="10" spans="1:21" ht="9.75">
      <c r="A10" s="125" t="str">
        <f>'t1'!A10</f>
        <v>COLONNELLO + 23 ANNI</v>
      </c>
      <c r="B10" s="316" t="str">
        <f>'t1'!B10</f>
        <v>0D0524</v>
      </c>
      <c r="C10" s="560">
        <f>'t1'!K10+'t1'!L10</f>
        <v>0</v>
      </c>
      <c r="D10" s="560">
        <f>('t1'!K10+'t1'!L10)-SUM('t3'!C10:F10,'t3'!I10:J10)+SUM('t3'!K10:N10)</f>
        <v>0</v>
      </c>
      <c r="E10" s="561">
        <f>'t12'!C10/12</f>
        <v>0</v>
      </c>
      <c r="F10" s="561" t="str">
        <f>IF($D10&gt;0,(('t11'!C12+'t11'!D12)/$D10)," ")</f>
        <v> </v>
      </c>
      <c r="G10" s="561" t="str">
        <f>IF($D10&gt;0,(SUM('t11'!E12:P12)/$D10)," ")</f>
        <v> </v>
      </c>
      <c r="H10" s="561" t="str">
        <f>IF($D10&gt;0,(SUM('t11'!Q12:T12)/$D10)," ")</f>
        <v> </v>
      </c>
      <c r="I10" s="562" t="str">
        <f>IF($E10=0," ",('t12'!D10+'t12'!E10)/$E10)</f>
        <v> </v>
      </c>
      <c r="J10" s="562" t="str">
        <f>IF($E10=0," ",'t12'!F10/$E10)</f>
        <v> </v>
      </c>
      <c r="K10" s="562" t="str">
        <f>IF($E10=0," ",'t12'!G10/$E10)</f>
        <v> </v>
      </c>
      <c r="L10" s="562" t="str">
        <f>IF($E10=0," ",'t12'!H10/$E10)</f>
        <v> </v>
      </c>
      <c r="M10" s="563">
        <f t="shared" si="0"/>
        <v>0</v>
      </c>
      <c r="N10" s="564" t="str">
        <f>IF($E10=0," ",'t12'!I10/$E10)</f>
        <v> </v>
      </c>
      <c r="O10" s="564" t="str">
        <f>IF($E10=0," ",'t12'!J10/$E10)</f>
        <v> </v>
      </c>
      <c r="P10" s="562" t="str">
        <f>IF($E10=0," ",'t13'!Z10/$E10)</f>
        <v> </v>
      </c>
      <c r="Q10" s="562" t="str">
        <f>IF($E10=0," ",SUM('t13'!C10:N10)/$E10)</f>
        <v> </v>
      </c>
      <c r="R10" s="562" t="str">
        <f>IF($E10=0," ",(SUM('t13'!O10:W10)+'t13'!Y10)/$E10)</f>
        <v> </v>
      </c>
      <c r="S10" s="563">
        <f t="shared" si="1"/>
        <v>0</v>
      </c>
      <c r="T10" s="564" t="str">
        <f>IF($E10=0," ",'t13'!#REF!/$E10)</f>
        <v> </v>
      </c>
      <c r="U10" s="564" t="str">
        <f>IF($E10=0," ",'t13'!X10/$E10)</f>
        <v> </v>
      </c>
    </row>
    <row r="11" spans="1:21" ht="9.75">
      <c r="A11" s="125" t="str">
        <f>'t1'!A11</f>
        <v>COLONNELLO</v>
      </c>
      <c r="B11" s="316" t="str">
        <f>'t1'!B11</f>
        <v>0D0217</v>
      </c>
      <c r="C11" s="560">
        <f>'t1'!K11+'t1'!L11</f>
        <v>0</v>
      </c>
      <c r="D11" s="560">
        <f>('t1'!K11+'t1'!L11)-SUM('t3'!C11:F11,'t3'!I11:J11)+SUM('t3'!K11:N11)</f>
        <v>0</v>
      </c>
      <c r="E11" s="561">
        <f>'t12'!C11/12</f>
        <v>0</v>
      </c>
      <c r="F11" s="561" t="str">
        <f>IF($D11&gt;0,(('t11'!C13+'t11'!D13)/$D11)," ")</f>
        <v> </v>
      </c>
      <c r="G11" s="561" t="str">
        <f>IF($D11&gt;0,(SUM('t11'!E13:P13)/$D11)," ")</f>
        <v> </v>
      </c>
      <c r="H11" s="561" t="str">
        <f>IF($D11&gt;0,(SUM('t11'!Q13:T13)/$D11)," ")</f>
        <v> </v>
      </c>
      <c r="I11" s="562" t="str">
        <f>IF($E11=0," ",('t12'!D11+'t12'!E11)/$E11)</f>
        <v> </v>
      </c>
      <c r="J11" s="562" t="str">
        <f>IF($E11=0," ",'t12'!F11/$E11)</f>
        <v> </v>
      </c>
      <c r="K11" s="562" t="str">
        <f>IF($E11=0," ",'t12'!G11/$E11)</f>
        <v> </v>
      </c>
      <c r="L11" s="562" t="str">
        <f>IF($E11=0," ",'t12'!H11/$E11)</f>
        <v> </v>
      </c>
      <c r="M11" s="563">
        <f t="shared" si="0"/>
        <v>0</v>
      </c>
      <c r="N11" s="564" t="str">
        <f>IF($E11=0," ",'t12'!I11/$E11)</f>
        <v> </v>
      </c>
      <c r="O11" s="564" t="str">
        <f>IF($E11=0," ",'t12'!J11/$E11)</f>
        <v> </v>
      </c>
      <c r="P11" s="562" t="str">
        <f>IF($E11=0," ",'t13'!Z11/$E11)</f>
        <v> </v>
      </c>
      <c r="Q11" s="562" t="str">
        <f>IF($E11=0," ",SUM('t13'!C11:N11)/$E11)</f>
        <v> </v>
      </c>
      <c r="R11" s="562" t="str">
        <f>IF($E11=0," ",(SUM('t13'!O11:W11)+'t13'!Y11)/$E11)</f>
        <v> </v>
      </c>
      <c r="S11" s="563">
        <f t="shared" si="1"/>
        <v>0</v>
      </c>
      <c r="T11" s="564" t="str">
        <f>IF($E11=0," ",'t13'!#REF!/$E11)</f>
        <v> </v>
      </c>
      <c r="U11" s="564" t="str">
        <f>IF($E11=0," ",'t13'!X11/$E11)</f>
        <v> </v>
      </c>
    </row>
    <row r="12" spans="1:21" ht="9.75">
      <c r="A12" s="125" t="str">
        <f>'t1'!A12</f>
        <v>TENENTE COLONNELLO + 23 ANNI</v>
      </c>
      <c r="B12" s="316" t="str">
        <f>'t1'!B12</f>
        <v>0D0525</v>
      </c>
      <c r="C12" s="560">
        <f>'t1'!K12+'t1'!L12</f>
        <v>0</v>
      </c>
      <c r="D12" s="560">
        <f>('t1'!K12+'t1'!L12)-SUM('t3'!C12:F12,'t3'!I12:J12)+SUM('t3'!K12:N12)</f>
        <v>0</v>
      </c>
      <c r="E12" s="561">
        <f>'t12'!C12/12</f>
        <v>0</v>
      </c>
      <c r="F12" s="561" t="str">
        <f>IF($D12&gt;0,(('t11'!C14+'t11'!D14)/$D12)," ")</f>
        <v> </v>
      </c>
      <c r="G12" s="561" t="str">
        <f>IF($D12&gt;0,(SUM('t11'!E14:P14)/$D12)," ")</f>
        <v> </v>
      </c>
      <c r="H12" s="561" t="str">
        <f>IF($D12&gt;0,(SUM('t11'!Q14:T14)/$D12)," ")</f>
        <v> </v>
      </c>
      <c r="I12" s="562" t="str">
        <f>IF($E12=0," ",('t12'!D12+'t12'!E12)/$E12)</f>
        <v> </v>
      </c>
      <c r="J12" s="562" t="str">
        <f>IF($E12=0," ",'t12'!F12/$E12)</f>
        <v> </v>
      </c>
      <c r="K12" s="562" t="str">
        <f>IF($E12=0," ",'t12'!G12/$E12)</f>
        <v> </v>
      </c>
      <c r="L12" s="562" t="str">
        <f>IF($E12=0," ",'t12'!H12/$E12)</f>
        <v> </v>
      </c>
      <c r="M12" s="563">
        <f t="shared" si="0"/>
        <v>0</v>
      </c>
      <c r="N12" s="564" t="str">
        <f>IF($E12=0," ",'t12'!I12/$E12)</f>
        <v> </v>
      </c>
      <c r="O12" s="564" t="str">
        <f>IF($E12=0," ",'t12'!J12/$E12)</f>
        <v> </v>
      </c>
      <c r="P12" s="562" t="str">
        <f>IF($E12=0," ",'t13'!Z12/$E12)</f>
        <v> </v>
      </c>
      <c r="Q12" s="562" t="str">
        <f>IF($E12=0," ",SUM('t13'!C12:N12)/$E12)</f>
        <v> </v>
      </c>
      <c r="R12" s="562" t="str">
        <f>IF($E12=0," ",(SUM('t13'!O12:W12)+'t13'!Y12)/$E12)</f>
        <v> </v>
      </c>
      <c r="S12" s="563">
        <f t="shared" si="1"/>
        <v>0</v>
      </c>
      <c r="T12" s="564" t="str">
        <f>IF($E12=0," ",'t13'!#REF!/$E12)</f>
        <v> </v>
      </c>
      <c r="U12" s="564" t="str">
        <f>IF($E12=0," ",'t13'!X12/$E12)</f>
        <v> </v>
      </c>
    </row>
    <row r="13" spans="1:21" ht="9.75">
      <c r="A13" s="125" t="str">
        <f>'t1'!A13</f>
        <v>TENENTE COLONNELLO + 18 ANNI</v>
      </c>
      <c r="B13" s="316" t="str">
        <f>'t1'!B13</f>
        <v>0D0935</v>
      </c>
      <c r="C13" s="560">
        <f>'t1'!K13+'t1'!L13</f>
        <v>0</v>
      </c>
      <c r="D13" s="560">
        <f>('t1'!K13+'t1'!L13)-SUM('t3'!C13:F13,'t3'!I13:J13)+SUM('t3'!K13:N13)</f>
        <v>0</v>
      </c>
      <c r="E13" s="561">
        <f>'t12'!C13/12</f>
        <v>0</v>
      </c>
      <c r="F13" s="561" t="str">
        <f>IF($D13&gt;0,(('t11'!C15+'t11'!D15)/$D13)," ")</f>
        <v> </v>
      </c>
      <c r="G13" s="561" t="str">
        <f>IF($D13&gt;0,(SUM('t11'!E15:P15)/$D13)," ")</f>
        <v> </v>
      </c>
      <c r="H13" s="561" t="str">
        <f>IF($D13&gt;0,(SUM('t11'!Q15:T15)/$D13)," ")</f>
        <v> </v>
      </c>
      <c r="I13" s="562" t="str">
        <f>IF($E13=0," ",('t12'!D13+'t12'!E13)/$E13)</f>
        <v> </v>
      </c>
      <c r="J13" s="562" t="str">
        <f>IF($E13=0," ",'t12'!F13/$E13)</f>
        <v> </v>
      </c>
      <c r="K13" s="562" t="str">
        <f>IF($E13=0," ",'t12'!G13/$E13)</f>
        <v> </v>
      </c>
      <c r="L13" s="562" t="str">
        <f>IF($E13=0," ",'t12'!H13/$E13)</f>
        <v> </v>
      </c>
      <c r="M13" s="563">
        <f t="shared" si="0"/>
        <v>0</v>
      </c>
      <c r="N13" s="564" t="str">
        <f>IF($E13=0," ",'t12'!I13/$E13)</f>
        <v> </v>
      </c>
      <c r="O13" s="564" t="str">
        <f>IF($E13=0," ",'t12'!J13/$E13)</f>
        <v> </v>
      </c>
      <c r="P13" s="562" t="str">
        <f>IF($E13=0," ",'t13'!Z13/$E13)</f>
        <v> </v>
      </c>
      <c r="Q13" s="562" t="str">
        <f>IF($E13=0," ",SUM('t13'!C13:N13)/$E13)</f>
        <v> </v>
      </c>
      <c r="R13" s="562" t="str">
        <f>IF($E13=0," ",(SUM('t13'!O13:W13)+'t13'!Y13)/$E13)</f>
        <v> </v>
      </c>
      <c r="S13" s="563">
        <f t="shared" si="1"/>
        <v>0</v>
      </c>
      <c r="T13" s="564" t="str">
        <f>IF($E13=0," ",'t13'!#REF!/$E13)</f>
        <v> </v>
      </c>
      <c r="U13" s="564" t="str">
        <f>IF($E13=0," ",'t13'!X13/$E13)</f>
        <v> </v>
      </c>
    </row>
    <row r="14" spans="1:21" ht="9.75">
      <c r="A14" s="125" t="str">
        <f>'t1'!A14</f>
        <v>TENENTE COLONNELLO + 13 ANNI</v>
      </c>
      <c r="B14" s="316" t="str">
        <f>'t1'!B14</f>
        <v>0D0526</v>
      </c>
      <c r="C14" s="560">
        <f>'t1'!K14+'t1'!L14</f>
        <v>0</v>
      </c>
      <c r="D14" s="560">
        <f>('t1'!K14+'t1'!L14)-SUM('t3'!C14:F14,'t3'!I14:J14)+SUM('t3'!K14:N14)</f>
        <v>0</v>
      </c>
      <c r="E14" s="561">
        <f>'t12'!C14/12</f>
        <v>0</v>
      </c>
      <c r="F14" s="561" t="str">
        <f>IF($D14&gt;0,(('t11'!C16+'t11'!D16)/$D14)," ")</f>
        <v> </v>
      </c>
      <c r="G14" s="561" t="str">
        <f>IF($D14&gt;0,(SUM('t11'!E16:P16)/$D14)," ")</f>
        <v> </v>
      </c>
      <c r="H14" s="561" t="str">
        <f>IF($D14&gt;0,(SUM('t11'!Q16:T16)/$D14)," ")</f>
        <v> </v>
      </c>
      <c r="I14" s="562" t="str">
        <f>IF($E14=0," ",('t12'!D14+'t12'!E14)/$E14)</f>
        <v> </v>
      </c>
      <c r="J14" s="562" t="str">
        <f>IF($E14=0," ",'t12'!F14/$E14)</f>
        <v> </v>
      </c>
      <c r="K14" s="562" t="str">
        <f>IF($E14=0," ",'t12'!G14/$E14)</f>
        <v> </v>
      </c>
      <c r="L14" s="562" t="str">
        <f>IF($E14=0," ",'t12'!H14/$E14)</f>
        <v> </v>
      </c>
      <c r="M14" s="563">
        <f t="shared" si="0"/>
        <v>0</v>
      </c>
      <c r="N14" s="564" t="str">
        <f>IF($E14=0," ",'t12'!I14/$E14)</f>
        <v> </v>
      </c>
      <c r="O14" s="564" t="str">
        <f>IF($E14=0," ",'t12'!J14/$E14)</f>
        <v> </v>
      </c>
      <c r="P14" s="562" t="str">
        <f>IF($E14=0," ",'t13'!Z14/$E14)</f>
        <v> </v>
      </c>
      <c r="Q14" s="562" t="str">
        <f>IF($E14=0," ",SUM('t13'!C14:N14)/$E14)</f>
        <v> </v>
      </c>
      <c r="R14" s="562" t="str">
        <f>IF($E14=0," ",(SUM('t13'!O14:W14)+'t13'!Y14)/$E14)</f>
        <v> </v>
      </c>
      <c r="S14" s="563">
        <f t="shared" si="1"/>
        <v>0</v>
      </c>
      <c r="T14" s="564" t="str">
        <f>IF($E14=0," ",'t13'!#REF!/$E14)</f>
        <v> </v>
      </c>
      <c r="U14" s="564" t="str">
        <f>IF($E14=0," ",'t13'!X14/$E14)</f>
        <v> </v>
      </c>
    </row>
    <row r="15" spans="1:21" ht="9.75">
      <c r="A15" s="125" t="str">
        <f>'t1'!A15</f>
        <v>MAGGIORE + 23 ANNI</v>
      </c>
      <c r="B15" s="316" t="str">
        <f>'t1'!B15</f>
        <v>0D0527</v>
      </c>
      <c r="C15" s="560">
        <f>'t1'!K15+'t1'!L15</f>
        <v>0</v>
      </c>
      <c r="D15" s="560">
        <f>('t1'!K15+'t1'!L15)-SUM('t3'!C15:F15,'t3'!I15:J15)+SUM('t3'!K15:N15)</f>
        <v>0</v>
      </c>
      <c r="E15" s="561">
        <f>'t12'!C15/12</f>
        <v>0</v>
      </c>
      <c r="F15" s="561" t="str">
        <f>IF($D15&gt;0,(('t11'!C17+'t11'!D17)/$D15)," ")</f>
        <v> </v>
      </c>
      <c r="G15" s="561" t="str">
        <f>IF($D15&gt;0,(SUM('t11'!E17:P17)/$D15)," ")</f>
        <v> </v>
      </c>
      <c r="H15" s="561" t="str">
        <f>IF($D15&gt;0,(SUM('t11'!Q17:T17)/$D15)," ")</f>
        <v> </v>
      </c>
      <c r="I15" s="562" t="str">
        <f>IF($E15=0," ",('t12'!D15+'t12'!E15)/$E15)</f>
        <v> </v>
      </c>
      <c r="J15" s="562" t="str">
        <f>IF($E15=0," ",'t12'!F15/$E15)</f>
        <v> </v>
      </c>
      <c r="K15" s="562" t="str">
        <f>IF($E15=0," ",'t12'!G15/$E15)</f>
        <v> </v>
      </c>
      <c r="L15" s="562" t="str">
        <f>IF($E15=0," ",'t12'!H15/$E15)</f>
        <v> </v>
      </c>
      <c r="M15" s="563">
        <f t="shared" si="0"/>
        <v>0</v>
      </c>
      <c r="N15" s="564" t="str">
        <f>IF($E15=0," ",'t12'!I15/$E15)</f>
        <v> </v>
      </c>
      <c r="O15" s="564" t="str">
        <f>IF($E15=0," ",'t12'!J15/$E15)</f>
        <v> </v>
      </c>
      <c r="P15" s="562" t="str">
        <f>IF($E15=0," ",'t13'!Z15/$E15)</f>
        <v> </v>
      </c>
      <c r="Q15" s="562" t="str">
        <f>IF($E15=0," ",SUM('t13'!C15:N15)/$E15)</f>
        <v> </v>
      </c>
      <c r="R15" s="562" t="str">
        <f>IF($E15=0," ",(SUM('t13'!O15:W15)+'t13'!Y15)/$E15)</f>
        <v> </v>
      </c>
      <c r="S15" s="563">
        <f t="shared" si="1"/>
        <v>0</v>
      </c>
      <c r="T15" s="564" t="str">
        <f>IF($E15=0," ",'t13'!#REF!/$E15)</f>
        <v> </v>
      </c>
      <c r="U15" s="564" t="str">
        <f>IF($E15=0," ",'t13'!X15/$E15)</f>
        <v> </v>
      </c>
    </row>
    <row r="16" spans="1:21" ht="9.75">
      <c r="A16" s="125" t="str">
        <f>'t1'!A16</f>
        <v>MAGGIORE + 13 ANNI</v>
      </c>
      <c r="B16" s="316" t="str">
        <f>'t1'!B16</f>
        <v>0D0528</v>
      </c>
      <c r="C16" s="560">
        <f>'t1'!K16+'t1'!L16</f>
        <v>0</v>
      </c>
      <c r="D16" s="560">
        <f>('t1'!K16+'t1'!L16)-SUM('t3'!C16:F16,'t3'!I16:J16)+SUM('t3'!K16:N16)</f>
        <v>0</v>
      </c>
      <c r="E16" s="561">
        <f>'t12'!C16/12</f>
        <v>0</v>
      </c>
      <c r="F16" s="561" t="str">
        <f>IF($D16&gt;0,(('t11'!C18+'t11'!D18)/$D16)," ")</f>
        <v> </v>
      </c>
      <c r="G16" s="561" t="str">
        <f>IF($D16&gt;0,(SUM('t11'!E18:P18)/$D16)," ")</f>
        <v> </v>
      </c>
      <c r="H16" s="561" t="str">
        <f>IF($D16&gt;0,(SUM('t11'!Q18:T18)/$D16)," ")</f>
        <v> </v>
      </c>
      <c r="I16" s="562" t="str">
        <f>IF($E16=0," ",('t12'!D16+'t12'!E16)/$E16)</f>
        <v> </v>
      </c>
      <c r="J16" s="562" t="str">
        <f>IF($E16=0," ",'t12'!F16/$E16)</f>
        <v> </v>
      </c>
      <c r="K16" s="562" t="str">
        <f>IF($E16=0," ",'t12'!G16/$E16)</f>
        <v> </v>
      </c>
      <c r="L16" s="562" t="str">
        <f>IF($E16=0," ",'t12'!H16/$E16)</f>
        <v> </v>
      </c>
      <c r="M16" s="563">
        <f t="shared" si="0"/>
        <v>0</v>
      </c>
      <c r="N16" s="564" t="str">
        <f>IF($E16=0," ",'t12'!I16/$E16)</f>
        <v> </v>
      </c>
      <c r="O16" s="564" t="str">
        <f>IF($E16=0," ",'t12'!J16/$E16)</f>
        <v> </v>
      </c>
      <c r="P16" s="562" t="str">
        <f>IF($E16=0," ",'t13'!Z16/$E16)</f>
        <v> </v>
      </c>
      <c r="Q16" s="562" t="str">
        <f>IF($E16=0," ",SUM('t13'!C16:N16)/$E16)</f>
        <v> </v>
      </c>
      <c r="R16" s="562" t="str">
        <f>IF($E16=0," ",(SUM('t13'!O16:W16)+'t13'!Y16)/$E16)</f>
        <v> </v>
      </c>
      <c r="S16" s="563">
        <f t="shared" si="1"/>
        <v>0</v>
      </c>
      <c r="T16" s="564" t="str">
        <f>IF($E16=0," ",'t13'!#REF!/$E16)</f>
        <v> </v>
      </c>
      <c r="U16" s="564" t="str">
        <f>IF($E16=0," ",'t13'!X16/$E16)</f>
        <v> </v>
      </c>
    </row>
    <row r="17" spans="1:26" s="103" customFormat="1" ht="9.75">
      <c r="A17" s="125" t="str">
        <f>'t1'!A17</f>
        <v>TENENTE COLONNELLO</v>
      </c>
      <c r="B17" s="316" t="str">
        <f>'t1'!B17</f>
        <v>019312</v>
      </c>
      <c r="C17" s="560">
        <f>'t1'!K17+'t1'!L17</f>
        <v>0</v>
      </c>
      <c r="D17" s="560">
        <f>('t1'!K17+'t1'!L17)-SUM('t3'!C17:F17,'t3'!I17:J17)+SUM('t3'!K17:N17)</f>
        <v>0</v>
      </c>
      <c r="E17" s="561">
        <f>'t12'!C17/12</f>
        <v>0</v>
      </c>
      <c r="F17" s="561" t="str">
        <f>IF($D17&gt;0,(('t11'!C19+'t11'!D19)/$D17)," ")</f>
        <v> </v>
      </c>
      <c r="G17" s="561" t="str">
        <f>IF($D17&gt;0,(SUM('t11'!E19:P19)/$D17)," ")</f>
        <v> </v>
      </c>
      <c r="H17" s="561" t="str">
        <f>IF($D17&gt;0,(SUM('t11'!Q19:T19)/$D17)," ")</f>
        <v> </v>
      </c>
      <c r="I17" s="562" t="str">
        <f>IF($E17=0," ",('t12'!D17+'t12'!E17)/$E17)</f>
        <v> </v>
      </c>
      <c r="J17" s="562" t="str">
        <f>IF($E17=0," ",'t12'!F17/$E17)</f>
        <v> </v>
      </c>
      <c r="K17" s="562" t="str">
        <f>IF($E17=0," ",'t12'!G17/$E17)</f>
        <v> </v>
      </c>
      <c r="L17" s="562" t="str">
        <f>IF($E17=0," ",'t12'!H17/$E17)</f>
        <v> </v>
      </c>
      <c r="M17" s="563">
        <f t="shared" si="0"/>
        <v>0</v>
      </c>
      <c r="N17" s="564" t="str">
        <f>IF($E17=0," ",'t12'!I17/$E17)</f>
        <v> </v>
      </c>
      <c r="O17" s="564" t="str">
        <f>IF($E17=0," ",'t12'!J17/$E17)</f>
        <v> </v>
      </c>
      <c r="P17" s="562" t="str">
        <f>IF($E17=0," ",'t13'!Z17/$E17)</f>
        <v> </v>
      </c>
      <c r="Q17" s="562" t="str">
        <f>IF($E17=0," ",SUM('t13'!C17:N17)/$E17)</f>
        <v> </v>
      </c>
      <c r="R17" s="562" t="str">
        <f>IF($E17=0," ",(SUM('t13'!O17:W17)+'t13'!Y17)/$E17)</f>
        <v> </v>
      </c>
      <c r="S17" s="563">
        <f t="shared" si="1"/>
        <v>0</v>
      </c>
      <c r="T17" s="564" t="str">
        <f>IF($E17=0," ",'t13'!#REF!/$E17)</f>
        <v> </v>
      </c>
      <c r="U17" s="564" t="str">
        <f>IF($E17=0," ",'t13'!X17/$E17)</f>
        <v> </v>
      </c>
      <c r="W17"/>
      <c r="X17"/>
      <c r="Y17"/>
      <c r="Z17"/>
    </row>
    <row r="18" spans="1:26" s="103" customFormat="1" ht="9.75">
      <c r="A18" s="125" t="str">
        <f>'t1'!A18</f>
        <v>MAGGIORE CON 3 ANNI NEL GRADO</v>
      </c>
      <c r="B18" s="316" t="str">
        <f>'t1'!B18</f>
        <v>0D0936</v>
      </c>
      <c r="C18" s="560">
        <f>'t1'!K18+'t1'!L18</f>
        <v>0</v>
      </c>
      <c r="D18" s="560">
        <f>('t1'!K18+'t1'!L18)-SUM('t3'!C18:F18,'t3'!I18:J18)+SUM('t3'!K18:N18)</f>
        <v>0</v>
      </c>
      <c r="E18" s="561">
        <f>'t12'!C18/12</f>
        <v>0</v>
      </c>
      <c r="F18" s="561" t="str">
        <f>IF($D18&gt;0,(('t11'!C20+'t11'!D20)/$D18)," ")</f>
        <v> </v>
      </c>
      <c r="G18" s="561" t="str">
        <f>IF($D18&gt;0,(SUM('t11'!E20:P20)/$D18)," ")</f>
        <v> </v>
      </c>
      <c r="H18" s="561" t="str">
        <f>IF($D18&gt;0,(SUM('t11'!Q20:T20)/$D18)," ")</f>
        <v> </v>
      </c>
      <c r="I18" s="562" t="str">
        <f>IF($E18=0," ",('t12'!D18+'t12'!E18)/$E18)</f>
        <v> </v>
      </c>
      <c r="J18" s="562" t="str">
        <f>IF($E18=0," ",'t12'!F18/$E18)</f>
        <v> </v>
      </c>
      <c r="K18" s="562" t="str">
        <f>IF($E18=0," ",'t12'!G18/$E18)</f>
        <v> </v>
      </c>
      <c r="L18" s="562" t="str">
        <f>IF($E18=0," ",'t12'!H18/$E18)</f>
        <v> </v>
      </c>
      <c r="M18" s="563">
        <f t="shared" si="0"/>
        <v>0</v>
      </c>
      <c r="N18" s="564" t="str">
        <f>IF($E18=0," ",'t12'!I18/$E18)</f>
        <v> </v>
      </c>
      <c r="O18" s="564" t="str">
        <f>IF($E18=0," ",'t12'!J18/$E18)</f>
        <v> </v>
      </c>
      <c r="P18" s="562" t="str">
        <f>IF($E18=0," ",'t13'!Z18/$E18)</f>
        <v> </v>
      </c>
      <c r="Q18" s="562" t="str">
        <f>IF($E18=0," ",SUM('t13'!C18:N18)/$E18)</f>
        <v> </v>
      </c>
      <c r="R18" s="562" t="str">
        <f>IF($E18=0," ",(SUM('t13'!O18:W18)+'t13'!Y18)/$E18)</f>
        <v> </v>
      </c>
      <c r="S18" s="563">
        <f t="shared" si="1"/>
        <v>0</v>
      </c>
      <c r="T18" s="564" t="str">
        <f>IF($E18=0," ",'t13'!#REF!/$E18)</f>
        <v> </v>
      </c>
      <c r="U18" s="564" t="str">
        <f>IF($E18=0," ",'t13'!X18/$E18)</f>
        <v> </v>
      </c>
      <c r="W18"/>
      <c r="X18"/>
      <c r="Y18"/>
      <c r="Z18"/>
    </row>
    <row r="19" spans="1:26" s="103" customFormat="1" ht="9.75">
      <c r="A19" s="125" t="str">
        <f>'t1'!A19</f>
        <v>MAGGIORE</v>
      </c>
      <c r="B19" s="316" t="str">
        <f>'t1'!B19</f>
        <v>019222</v>
      </c>
      <c r="C19" s="560">
        <f>'t1'!K19+'t1'!L19</f>
        <v>0</v>
      </c>
      <c r="D19" s="560">
        <f>('t1'!K19+'t1'!L19)-SUM('t3'!C19:F19,'t3'!I19:J19)+SUM('t3'!K19:N19)</f>
        <v>0</v>
      </c>
      <c r="E19" s="561">
        <f>'t12'!C19/12</f>
        <v>0</v>
      </c>
      <c r="F19" s="561" t="str">
        <f>IF($D19&gt;0,(('t11'!C21+'t11'!D21)/$D19)," ")</f>
        <v> </v>
      </c>
      <c r="G19" s="561" t="str">
        <f>IF($D19&gt;0,(SUM('t11'!E21:P21)/$D19)," ")</f>
        <v> </v>
      </c>
      <c r="H19" s="561" t="str">
        <f>IF($D19&gt;0,(SUM('t11'!Q21:T21)/$D19)," ")</f>
        <v> </v>
      </c>
      <c r="I19" s="562" t="str">
        <f>IF($E19=0," ",('t12'!D19+'t12'!E19)/$E19)</f>
        <v> </v>
      </c>
      <c r="J19" s="562" t="str">
        <f>IF($E19=0," ",'t12'!F19/$E19)</f>
        <v> </v>
      </c>
      <c r="K19" s="562" t="str">
        <f>IF($E19=0," ",'t12'!G19/$E19)</f>
        <v> </v>
      </c>
      <c r="L19" s="562" t="str">
        <f>IF($E19=0," ",'t12'!H19/$E19)</f>
        <v> </v>
      </c>
      <c r="M19" s="563">
        <f t="shared" si="0"/>
        <v>0</v>
      </c>
      <c r="N19" s="564" t="str">
        <f>IF($E19=0," ",'t12'!I19/$E19)</f>
        <v> </v>
      </c>
      <c r="O19" s="564" t="str">
        <f>IF($E19=0," ",'t12'!J19/$E19)</f>
        <v> </v>
      </c>
      <c r="P19" s="562" t="str">
        <f>IF($E19=0," ",'t13'!Z19/$E19)</f>
        <v> </v>
      </c>
      <c r="Q19" s="562" t="str">
        <f>IF($E19=0," ",SUM('t13'!C19:N19)/$E19)</f>
        <v> </v>
      </c>
      <c r="R19" s="562" t="str">
        <f>IF($E19=0," ",(SUM('t13'!O19:W19)+'t13'!Y19)/$E19)</f>
        <v> </v>
      </c>
      <c r="S19" s="563">
        <f t="shared" si="1"/>
        <v>0</v>
      </c>
      <c r="T19" s="564" t="str">
        <f>IF($E19=0," ",'t13'!#REF!/$E19)</f>
        <v> </v>
      </c>
      <c r="U19" s="564" t="str">
        <f>IF($E19=0," ",'t13'!X19/$E19)</f>
        <v> </v>
      </c>
      <c r="W19"/>
      <c r="X19"/>
      <c r="Y19"/>
      <c r="Z19"/>
    </row>
    <row r="20" spans="1:26" s="103" customFormat="1" ht="9.75">
      <c r="A20" s="125" t="str">
        <f>'t1'!A20</f>
        <v>CAPITANO + 10 ANNI</v>
      </c>
      <c r="B20" s="316" t="str">
        <f>'t1'!B20</f>
        <v>018937</v>
      </c>
      <c r="C20" s="560">
        <f>'t1'!K20+'t1'!L20</f>
        <v>0</v>
      </c>
      <c r="D20" s="560">
        <f>('t1'!K20+'t1'!L20)-SUM('t3'!C20:F20,'t3'!I20:J20)+SUM('t3'!K20:N20)</f>
        <v>0</v>
      </c>
      <c r="E20" s="561">
        <f>'t12'!C20/12</f>
        <v>0</v>
      </c>
      <c r="F20" s="561" t="str">
        <f>IF($D20&gt;0,(('t11'!C22+'t11'!D22)/$D20)," ")</f>
        <v> </v>
      </c>
      <c r="G20" s="561" t="str">
        <f>IF($D20&gt;0,(SUM('t11'!E22:P22)/$D20)," ")</f>
        <v> </v>
      </c>
      <c r="H20" s="561" t="str">
        <f>IF($D20&gt;0,(SUM('t11'!Q22:T22)/$D20)," ")</f>
        <v> </v>
      </c>
      <c r="I20" s="562" t="str">
        <f>IF($E20=0," ",('t12'!D20+'t12'!E20)/$E20)</f>
        <v> </v>
      </c>
      <c r="J20" s="562" t="str">
        <f>IF($E20=0," ",'t12'!F20/$E20)</f>
        <v> </v>
      </c>
      <c r="K20" s="562" t="str">
        <f>IF($E20=0," ",'t12'!G20/$E20)</f>
        <v> </v>
      </c>
      <c r="L20" s="562" t="str">
        <f>IF($E20=0," ",'t12'!H20/$E20)</f>
        <v> </v>
      </c>
      <c r="M20" s="563">
        <f t="shared" si="0"/>
        <v>0</v>
      </c>
      <c r="N20" s="564" t="str">
        <f>IF($E20=0," ",'t12'!I20/$E20)</f>
        <v> </v>
      </c>
      <c r="O20" s="564" t="str">
        <f>IF($E20=0," ",'t12'!J20/$E20)</f>
        <v> </v>
      </c>
      <c r="P20" s="562" t="str">
        <f>IF($E20=0," ",'t13'!Z20/$E20)</f>
        <v> </v>
      </c>
      <c r="Q20" s="562" t="str">
        <f>IF($E20=0," ",SUM('t13'!C20:N20)/$E20)</f>
        <v> </v>
      </c>
      <c r="R20" s="562" t="str">
        <f>IF($E20=0," ",(SUM('t13'!O20:W20)+'t13'!Y20)/$E20)</f>
        <v> </v>
      </c>
      <c r="S20" s="563">
        <f t="shared" si="1"/>
        <v>0</v>
      </c>
      <c r="T20" s="564" t="str">
        <f>IF($E20=0," ",'t13'!#REF!/$E20)</f>
        <v> </v>
      </c>
      <c r="U20" s="564" t="str">
        <f>IF($E20=0," ",'t13'!X20/$E20)</f>
        <v> </v>
      </c>
      <c r="W20"/>
      <c r="X20"/>
      <c r="Y20"/>
      <c r="Z20"/>
    </row>
    <row r="21" spans="1:26" s="103" customFormat="1" ht="9.75">
      <c r="A21" s="125" t="str">
        <f>'t1'!A21</f>
        <v>CAPITANO</v>
      </c>
      <c r="B21" s="316" t="str">
        <f>'t1'!B21</f>
        <v>018213</v>
      </c>
      <c r="C21" s="560">
        <f>'t1'!K21+'t1'!L21</f>
        <v>0</v>
      </c>
      <c r="D21" s="560">
        <f>('t1'!K21+'t1'!L21)-SUM('t3'!C21:F21,'t3'!I21:J21)+SUM('t3'!K21:N21)</f>
        <v>0</v>
      </c>
      <c r="E21" s="561">
        <f>'t12'!C21/12</f>
        <v>0</v>
      </c>
      <c r="F21" s="561" t="str">
        <f>IF($D21&gt;0,(('t11'!C23+'t11'!D23)/$D21)," ")</f>
        <v> </v>
      </c>
      <c r="G21" s="561" t="str">
        <f>IF($D21&gt;0,(SUM('t11'!E23:P23)/$D21)," ")</f>
        <v> </v>
      </c>
      <c r="H21" s="561" t="str">
        <f>IF($D21&gt;0,(SUM('t11'!Q23:T23)/$D21)," ")</f>
        <v> </v>
      </c>
      <c r="I21" s="562" t="str">
        <f>IF($E21=0," ",('t12'!D21+'t12'!E21)/$E21)</f>
        <v> </v>
      </c>
      <c r="J21" s="562" t="str">
        <f>IF($E21=0," ",'t12'!F21/$E21)</f>
        <v> </v>
      </c>
      <c r="K21" s="562" t="str">
        <f>IF($E21=0," ",'t12'!G21/$E21)</f>
        <v> </v>
      </c>
      <c r="L21" s="562" t="str">
        <f>IF($E21=0," ",'t12'!H21/$E21)</f>
        <v> </v>
      </c>
      <c r="M21" s="563">
        <f t="shared" si="0"/>
        <v>0</v>
      </c>
      <c r="N21" s="564" t="str">
        <f>IF($E21=0," ",'t12'!I21/$E21)</f>
        <v> </v>
      </c>
      <c r="O21" s="564" t="str">
        <f>IF($E21=0," ",'t12'!J21/$E21)</f>
        <v> </v>
      </c>
      <c r="P21" s="562" t="str">
        <f>IF($E21=0," ",'t13'!Z21/$E21)</f>
        <v> </v>
      </c>
      <c r="Q21" s="562" t="str">
        <f>IF($E21=0," ",SUM('t13'!C21:N21)/$E21)</f>
        <v> </v>
      </c>
      <c r="R21" s="562" t="str">
        <f>IF($E21=0," ",(SUM('t13'!O21:W21)+'t13'!Y21)/$E21)</f>
        <v> </v>
      </c>
      <c r="S21" s="563">
        <f t="shared" si="1"/>
        <v>0</v>
      </c>
      <c r="T21" s="564" t="str">
        <f>IF($E21=0," ",'t13'!#REF!/$E21)</f>
        <v> </v>
      </c>
      <c r="U21" s="564" t="str">
        <f>IF($E21=0," ",'t13'!X21/$E21)</f>
        <v> </v>
      </c>
      <c r="W21"/>
      <c r="X21"/>
      <c r="Y21"/>
      <c r="Z21"/>
    </row>
    <row r="22" spans="1:26" s="103" customFormat="1" ht="9.75">
      <c r="A22" s="125" t="str">
        <f>'t1'!A22</f>
        <v>TENENTE</v>
      </c>
      <c r="B22" s="316" t="str">
        <f>'t1'!B22</f>
        <v>018226</v>
      </c>
      <c r="C22" s="560">
        <f>'t1'!K22+'t1'!L22</f>
        <v>0</v>
      </c>
      <c r="D22" s="560">
        <f>('t1'!K22+'t1'!L22)-SUM('t3'!C22:F22,'t3'!I22:J22)+SUM('t3'!K22:N22)</f>
        <v>0</v>
      </c>
      <c r="E22" s="561">
        <f>'t12'!C22/12</f>
        <v>0</v>
      </c>
      <c r="F22" s="561" t="str">
        <f>IF($D22&gt;0,(('t11'!C24+'t11'!D24)/$D22)," ")</f>
        <v> </v>
      </c>
      <c r="G22" s="561" t="str">
        <f>IF($D22&gt;0,(SUM('t11'!E24:P24)/$D22)," ")</f>
        <v> </v>
      </c>
      <c r="H22" s="561" t="str">
        <f>IF($D22&gt;0,(SUM('t11'!Q24:T24)/$D22)," ")</f>
        <v> </v>
      </c>
      <c r="I22" s="562" t="str">
        <f>IF($E22=0," ",('t12'!D22+'t12'!E22)/$E22)</f>
        <v> </v>
      </c>
      <c r="J22" s="562" t="str">
        <f>IF($E22=0," ",'t12'!F22/$E22)</f>
        <v> </v>
      </c>
      <c r="K22" s="562" t="str">
        <f>IF($E22=0," ",'t12'!G22/$E22)</f>
        <v> </v>
      </c>
      <c r="L22" s="562" t="str">
        <f>IF($E22=0," ",'t12'!H22/$E22)</f>
        <v> </v>
      </c>
      <c r="M22" s="563">
        <f t="shared" si="0"/>
        <v>0</v>
      </c>
      <c r="N22" s="564" t="str">
        <f>IF($E22=0," ",'t12'!I22/$E22)</f>
        <v> </v>
      </c>
      <c r="O22" s="564" t="str">
        <f>IF($E22=0," ",'t12'!J22/$E22)</f>
        <v> </v>
      </c>
      <c r="P22" s="562" t="str">
        <f>IF($E22=0," ",'t13'!Z22/$E22)</f>
        <v> </v>
      </c>
      <c r="Q22" s="562" t="str">
        <f>IF($E22=0," ",SUM('t13'!C22:N22)/$E22)</f>
        <v> </v>
      </c>
      <c r="R22" s="562" t="str">
        <f>IF($E22=0," ",(SUM('t13'!O22:W22)+'t13'!Y22)/$E22)</f>
        <v> </v>
      </c>
      <c r="S22" s="563">
        <f t="shared" si="1"/>
        <v>0</v>
      </c>
      <c r="T22" s="564" t="str">
        <f>IF($E22=0," ",'t13'!#REF!/$E22)</f>
        <v> </v>
      </c>
      <c r="U22" s="564" t="str">
        <f>IF($E22=0," ",'t13'!X22/$E22)</f>
        <v> </v>
      </c>
      <c r="W22"/>
      <c r="X22"/>
      <c r="Y22"/>
      <c r="Z22"/>
    </row>
    <row r="23" spans="1:26" s="103" customFormat="1" ht="9.75">
      <c r="A23" s="125" t="str">
        <f>'t1'!A23</f>
        <v>SOTTOTENENTE</v>
      </c>
      <c r="B23" s="316" t="str">
        <f>'t1'!B23</f>
        <v>017225</v>
      </c>
      <c r="C23" s="560">
        <f>'t1'!K23+'t1'!L23</f>
        <v>0</v>
      </c>
      <c r="D23" s="560">
        <f>('t1'!K23+'t1'!L23)-SUM('t3'!C23:F23,'t3'!I23:J23)+SUM('t3'!K23:N23)</f>
        <v>0</v>
      </c>
      <c r="E23" s="561">
        <f>'t12'!C23/12</f>
        <v>0</v>
      </c>
      <c r="F23" s="561" t="str">
        <f>IF($D23&gt;0,(('t11'!C25+'t11'!D25)/$D23)," ")</f>
        <v> </v>
      </c>
      <c r="G23" s="561" t="str">
        <f>IF($D23&gt;0,(SUM('t11'!E25:P25)/$D23)," ")</f>
        <v> </v>
      </c>
      <c r="H23" s="561" t="str">
        <f>IF($D23&gt;0,(SUM('t11'!Q25:T25)/$D23)," ")</f>
        <v> </v>
      </c>
      <c r="I23" s="562" t="str">
        <f>IF($E23=0," ",('t12'!D23+'t12'!E23)/$E23)</f>
        <v> </v>
      </c>
      <c r="J23" s="562" t="str">
        <f>IF($E23=0," ",'t12'!F23/$E23)</f>
        <v> </v>
      </c>
      <c r="K23" s="562" t="str">
        <f>IF($E23=0," ",'t12'!G23/$E23)</f>
        <v> </v>
      </c>
      <c r="L23" s="562" t="str">
        <f>IF($E23=0," ",'t12'!H23/$E23)</f>
        <v> </v>
      </c>
      <c r="M23" s="563">
        <f t="shared" si="0"/>
        <v>0</v>
      </c>
      <c r="N23" s="564" t="str">
        <f>IF($E23=0," ",'t12'!I23/$E23)</f>
        <v> </v>
      </c>
      <c r="O23" s="564" t="str">
        <f>IF($E23=0," ",'t12'!J23/$E23)</f>
        <v> </v>
      </c>
      <c r="P23" s="562" t="str">
        <f>IF($E23=0," ",'t13'!Z23/$E23)</f>
        <v> </v>
      </c>
      <c r="Q23" s="562" t="str">
        <f>IF($E23=0," ",SUM('t13'!C23:N23)/$E23)</f>
        <v> </v>
      </c>
      <c r="R23" s="562" t="str">
        <f>IF($E23=0," ",(SUM('t13'!O23:W23)+'t13'!Y23)/$E23)</f>
        <v> </v>
      </c>
      <c r="S23" s="563">
        <f t="shared" si="1"/>
        <v>0</v>
      </c>
      <c r="T23" s="564" t="str">
        <f>IF($E23=0," ",'t13'!#REF!/$E23)</f>
        <v> </v>
      </c>
      <c r="U23" s="564" t="str">
        <f>IF($E23=0," ",'t13'!X23/$E23)</f>
        <v> </v>
      </c>
      <c r="W23"/>
      <c r="X23"/>
      <c r="Y23"/>
      <c r="Z23"/>
    </row>
    <row r="24" spans="1:26" s="103" customFormat="1" ht="9.75">
      <c r="A24" s="125" t="str">
        <f>'t1'!A24</f>
        <v>LUOGOTENENTE CARICHE SPECIALI</v>
      </c>
      <c r="B24" s="316" t="str">
        <f>'t1'!B24</f>
        <v>017964</v>
      </c>
      <c r="C24" s="560">
        <f>'t1'!K24+'t1'!L24</f>
        <v>0</v>
      </c>
      <c r="D24" s="560">
        <f>('t1'!K24+'t1'!L24)-SUM('t3'!C24:F24,'t3'!I24:J24)+SUM('t3'!K24:N24)</f>
        <v>0</v>
      </c>
      <c r="E24" s="561">
        <f>'t12'!C24/12</f>
        <v>0</v>
      </c>
      <c r="F24" s="561" t="str">
        <f>IF($D24&gt;0,(('t11'!C26+'t11'!D26)/$D24)," ")</f>
        <v> </v>
      </c>
      <c r="G24" s="561" t="str">
        <f>IF($D24&gt;0,(SUM('t11'!E26:P26)/$D24)," ")</f>
        <v> </v>
      </c>
      <c r="H24" s="561" t="str">
        <f>IF($D24&gt;0,(SUM('t11'!Q26:T26)/$D24)," ")</f>
        <v> </v>
      </c>
      <c r="I24" s="562" t="str">
        <f>IF($E24=0," ",('t12'!D24+'t12'!E24)/$E24)</f>
        <v> </v>
      </c>
      <c r="J24" s="562" t="str">
        <f>IF($E24=0," ",'t12'!F24/$E24)</f>
        <v> </v>
      </c>
      <c r="K24" s="562" t="str">
        <f>IF($E24=0," ",'t12'!G24/$E24)</f>
        <v> </v>
      </c>
      <c r="L24" s="562" t="str">
        <f>IF($E24=0," ",'t12'!H24/$E24)</f>
        <v> </v>
      </c>
      <c r="M24" s="563">
        <f t="shared" si="0"/>
        <v>0</v>
      </c>
      <c r="N24" s="564" t="str">
        <f>IF($E24=0," ",'t12'!I24/$E24)</f>
        <v> </v>
      </c>
      <c r="O24" s="564" t="str">
        <f>IF($E24=0," ",'t12'!J24/$E24)</f>
        <v> </v>
      </c>
      <c r="P24" s="562" t="str">
        <f>IF($E24=0," ",'t13'!Z24/$E24)</f>
        <v> </v>
      </c>
      <c r="Q24" s="562" t="str">
        <f>IF($E24=0," ",SUM('t13'!C24:N24)/$E24)</f>
        <v> </v>
      </c>
      <c r="R24" s="562" t="str">
        <f>IF($E24=0," ",(SUM('t13'!O24:W24)+'t13'!Y24)/$E24)</f>
        <v> </v>
      </c>
      <c r="S24" s="563">
        <f t="shared" si="1"/>
        <v>0</v>
      </c>
      <c r="T24" s="564" t="str">
        <f>IF($E24=0," ",'t13'!#REF!/$E24)</f>
        <v> </v>
      </c>
      <c r="U24" s="564" t="str">
        <f>IF($E24=0," ",'t13'!X24/$E24)</f>
        <v> </v>
      </c>
      <c r="W24"/>
      <c r="X24"/>
      <c r="Y24"/>
      <c r="Z24"/>
    </row>
    <row r="25" spans="1:26" s="103" customFormat="1" ht="9.75">
      <c r="A25" s="125" t="str">
        <f>'t1'!A25</f>
        <v>LUOGOTENENTE</v>
      </c>
      <c r="B25" s="316" t="str">
        <f>'t1'!B25</f>
        <v>017836</v>
      </c>
      <c r="C25" s="560">
        <f>'t1'!K25+'t1'!L25</f>
        <v>0</v>
      </c>
      <c r="D25" s="560">
        <f>('t1'!K25+'t1'!L25)-SUM('t3'!C25:F25,'t3'!I25:J25)+SUM('t3'!K25:N25)</f>
        <v>0</v>
      </c>
      <c r="E25" s="561">
        <f>'t12'!C25/12</f>
        <v>0</v>
      </c>
      <c r="F25" s="561" t="str">
        <f>IF($D25&gt;0,(('t11'!C27+'t11'!D27)/$D25)," ")</f>
        <v> </v>
      </c>
      <c r="G25" s="561" t="str">
        <f>IF($D25&gt;0,(SUM('t11'!E27:P27)/$D25)," ")</f>
        <v> </v>
      </c>
      <c r="H25" s="561" t="str">
        <f>IF($D25&gt;0,(SUM('t11'!Q27:T27)/$D25)," ")</f>
        <v> </v>
      </c>
      <c r="I25" s="562" t="str">
        <f>IF($E25=0," ",('t12'!D25+'t12'!E25)/$E25)</f>
        <v> </v>
      </c>
      <c r="J25" s="562" t="str">
        <f>IF($E25=0," ",'t12'!F25/$E25)</f>
        <v> </v>
      </c>
      <c r="K25" s="562" t="str">
        <f>IF($E25=0," ",'t12'!G25/$E25)</f>
        <v> </v>
      </c>
      <c r="L25" s="562" t="str">
        <f>IF($E25=0," ",'t12'!H25/$E25)</f>
        <v> </v>
      </c>
      <c r="M25" s="563">
        <f t="shared" si="0"/>
        <v>0</v>
      </c>
      <c r="N25" s="564" t="str">
        <f>IF($E25=0," ",'t12'!I25/$E25)</f>
        <v> </v>
      </c>
      <c r="O25" s="564" t="str">
        <f>IF($E25=0," ",'t12'!J25/$E25)</f>
        <v> </v>
      </c>
      <c r="P25" s="562" t="str">
        <f>IF($E25=0," ",'t13'!Z25/$E25)</f>
        <v> </v>
      </c>
      <c r="Q25" s="562" t="str">
        <f>IF($E25=0," ",SUM('t13'!C25:N25)/$E25)</f>
        <v> </v>
      </c>
      <c r="R25" s="562" t="str">
        <f>IF($E25=0," ",(SUM('t13'!O25:W25)+'t13'!Y25)/$E25)</f>
        <v> </v>
      </c>
      <c r="S25" s="563">
        <f t="shared" si="1"/>
        <v>0</v>
      </c>
      <c r="T25" s="564" t="str">
        <f>IF($E25=0," ",'t13'!#REF!/$E25)</f>
        <v> </v>
      </c>
      <c r="U25" s="564" t="str">
        <f>IF($E25=0," ",'t13'!X25/$E25)</f>
        <v> </v>
      </c>
      <c r="W25"/>
      <c r="X25"/>
      <c r="Y25"/>
      <c r="Z25"/>
    </row>
    <row r="26" spans="1:26" s="103" customFormat="1" ht="9.75">
      <c r="A26" s="125" t="str">
        <f>'t1'!A26</f>
        <v>MARESCIALLO AIUTANTE CON 8 ANNI NEL GRADO</v>
      </c>
      <c r="B26" s="316" t="str">
        <f>'t1'!B26</f>
        <v>017837</v>
      </c>
      <c r="C26" s="560">
        <f>'t1'!K26+'t1'!L26</f>
        <v>0</v>
      </c>
      <c r="D26" s="560">
        <f>('t1'!K26+'t1'!L26)-SUM('t3'!C26:F26,'t3'!I26:J26)+SUM('t3'!K26:N26)</f>
        <v>0</v>
      </c>
      <c r="E26" s="561">
        <f>'t12'!C26/12</f>
        <v>0</v>
      </c>
      <c r="F26" s="561" t="str">
        <f>IF($D26&gt;0,(('t11'!C28+'t11'!D28)/$D26)," ")</f>
        <v> </v>
      </c>
      <c r="G26" s="561" t="str">
        <f>IF($D26&gt;0,(SUM('t11'!E28:P28)/$D26)," ")</f>
        <v> </v>
      </c>
      <c r="H26" s="561" t="str">
        <f>IF($D26&gt;0,(SUM('t11'!Q28:T28)/$D26)," ")</f>
        <v> </v>
      </c>
      <c r="I26" s="562" t="str">
        <f>IF($E26=0," ",('t12'!D26+'t12'!E26)/$E26)</f>
        <v> </v>
      </c>
      <c r="J26" s="562" t="str">
        <f>IF($E26=0," ",'t12'!F26/$E26)</f>
        <v> </v>
      </c>
      <c r="K26" s="562" t="str">
        <f>IF($E26=0," ",'t12'!G26/$E26)</f>
        <v> </v>
      </c>
      <c r="L26" s="562" t="str">
        <f>IF($E26=0," ",'t12'!H26/$E26)</f>
        <v> </v>
      </c>
      <c r="M26" s="563">
        <f t="shared" si="0"/>
        <v>0</v>
      </c>
      <c r="N26" s="564" t="str">
        <f>IF($E26=0," ",'t12'!I26/$E26)</f>
        <v> </v>
      </c>
      <c r="O26" s="564" t="str">
        <f>IF($E26=0," ",'t12'!J26/$E26)</f>
        <v> </v>
      </c>
      <c r="P26" s="562" t="str">
        <f>IF($E26=0," ",'t13'!Z26/$E26)</f>
        <v> </v>
      </c>
      <c r="Q26" s="562" t="str">
        <f>IF($E26=0," ",SUM('t13'!C26:N26)/$E26)</f>
        <v> </v>
      </c>
      <c r="R26" s="562" t="str">
        <f>IF($E26=0," ",(SUM('t13'!O26:W26)+'t13'!Y26)/$E26)</f>
        <v> </v>
      </c>
      <c r="S26" s="563">
        <f t="shared" si="1"/>
        <v>0</v>
      </c>
      <c r="T26" s="564" t="str">
        <f>IF($E26=0," ",'t13'!#REF!/$E26)</f>
        <v> </v>
      </c>
      <c r="U26" s="564" t="str">
        <f>IF($E26=0," ",'t13'!X26/$E26)</f>
        <v> </v>
      </c>
      <c r="W26"/>
      <c r="X26"/>
      <c r="Y26"/>
      <c r="Z26"/>
    </row>
    <row r="27" spans="1:26" s="103" customFormat="1" ht="9.75">
      <c r="A27" s="125" t="str">
        <f>'t1'!A27</f>
        <v>MARESCIALLO AIUTANTE</v>
      </c>
      <c r="B27" s="316" t="str">
        <f>'t1'!B27</f>
        <v>017237</v>
      </c>
      <c r="C27" s="560">
        <f>'t1'!K27+'t1'!L27</f>
        <v>0</v>
      </c>
      <c r="D27" s="560">
        <f>('t1'!K27+'t1'!L27)-SUM('t3'!C27:F27,'t3'!I27:J27)+SUM('t3'!K27:N27)</f>
        <v>0</v>
      </c>
      <c r="E27" s="561">
        <f>'t12'!C27/12</f>
        <v>0</v>
      </c>
      <c r="F27" s="561" t="str">
        <f>IF($D27&gt;0,(('t11'!C29+'t11'!D29)/$D27)," ")</f>
        <v> </v>
      </c>
      <c r="G27" s="561" t="str">
        <f>IF($D27&gt;0,(SUM('t11'!E29:P29)/$D27)," ")</f>
        <v> </v>
      </c>
      <c r="H27" s="561" t="str">
        <f>IF($D27&gt;0,(SUM('t11'!Q29:T29)/$D27)," ")</f>
        <v> </v>
      </c>
      <c r="I27" s="562" t="str">
        <f>IF($E27=0," ",('t12'!D27+'t12'!E27)/$E27)</f>
        <v> </v>
      </c>
      <c r="J27" s="562" t="str">
        <f>IF($E27=0," ",'t12'!F27/$E27)</f>
        <v> </v>
      </c>
      <c r="K27" s="562" t="str">
        <f>IF($E27=0," ",'t12'!G27/$E27)</f>
        <v> </v>
      </c>
      <c r="L27" s="562" t="str">
        <f>IF($E27=0," ",'t12'!H27/$E27)</f>
        <v> </v>
      </c>
      <c r="M27" s="563">
        <f t="shared" si="0"/>
        <v>0</v>
      </c>
      <c r="N27" s="564" t="str">
        <f>IF($E27=0," ",'t12'!I27/$E27)</f>
        <v> </v>
      </c>
      <c r="O27" s="564" t="str">
        <f>IF($E27=0," ",'t12'!J27/$E27)</f>
        <v> </v>
      </c>
      <c r="P27" s="562" t="str">
        <f>IF($E27=0," ",'t13'!Z27/$E27)</f>
        <v> </v>
      </c>
      <c r="Q27" s="562" t="str">
        <f>IF($E27=0," ",SUM('t13'!C27:N27)/$E27)</f>
        <v> </v>
      </c>
      <c r="R27" s="562" t="str">
        <f>IF($E27=0," ",(SUM('t13'!O27:W27)+'t13'!Y27)/$E27)</f>
        <v> </v>
      </c>
      <c r="S27" s="563">
        <f t="shared" si="1"/>
        <v>0</v>
      </c>
      <c r="T27" s="564" t="str">
        <f>IF($E27=0," ",'t13'!#REF!/$E27)</f>
        <v> </v>
      </c>
      <c r="U27" s="564" t="str">
        <f>IF($E27=0," ",'t13'!X27/$E27)</f>
        <v> </v>
      </c>
      <c r="W27"/>
      <c r="X27"/>
      <c r="Y27"/>
      <c r="Z27"/>
    </row>
    <row r="28" spans="1:26" s="103" customFormat="1" ht="9.75">
      <c r="A28" s="125" t="str">
        <f>'t1'!A28</f>
        <v>MARESCIALLO CAPO CON 10 ANNI</v>
      </c>
      <c r="B28" s="316" t="str">
        <f>'t1'!B28</f>
        <v>016MC0</v>
      </c>
      <c r="C28" s="560">
        <f>'t1'!K28+'t1'!L28</f>
        <v>0</v>
      </c>
      <c r="D28" s="560">
        <f>('t1'!K28+'t1'!L28)-SUM('t3'!C28:F28,'t3'!I28:J28)+SUM('t3'!K28:N28)</f>
        <v>0</v>
      </c>
      <c r="E28" s="561">
        <f>'t12'!C28/12</f>
        <v>0</v>
      </c>
      <c r="F28" s="561" t="str">
        <f>IF($D28&gt;0,(('t11'!C30+'t11'!D30)/$D28)," ")</f>
        <v> </v>
      </c>
      <c r="G28" s="561" t="str">
        <f>IF($D28&gt;0,(SUM('t11'!E30:P30)/$D28)," ")</f>
        <v> </v>
      </c>
      <c r="H28" s="561" t="str">
        <f>IF($D28&gt;0,(SUM('t11'!Q30:T30)/$D28)," ")</f>
        <v> </v>
      </c>
      <c r="I28" s="562" t="str">
        <f>IF($E28=0," ",('t12'!D28+'t12'!E28)/$E28)</f>
        <v> </v>
      </c>
      <c r="J28" s="562" t="str">
        <f>IF($E28=0," ",'t12'!F28/$E28)</f>
        <v> </v>
      </c>
      <c r="K28" s="562" t="str">
        <f>IF($E28=0," ",'t12'!G28/$E28)</f>
        <v> </v>
      </c>
      <c r="L28" s="562" t="str">
        <f>IF($E28=0," ",'t12'!H28/$E28)</f>
        <v> </v>
      </c>
      <c r="M28" s="563">
        <f t="shared" si="0"/>
        <v>0</v>
      </c>
      <c r="N28" s="564" t="str">
        <f>IF($E28=0," ",'t12'!I28/$E28)</f>
        <v> </v>
      </c>
      <c r="O28" s="564" t="str">
        <f>IF($E28=0," ",'t12'!J28/$E28)</f>
        <v> </v>
      </c>
      <c r="P28" s="562" t="str">
        <f>IF($E28=0," ",'t13'!Z28/$E28)</f>
        <v> </v>
      </c>
      <c r="Q28" s="562" t="str">
        <f>IF($E28=0," ",SUM('t13'!C28:N28)/$E28)</f>
        <v> </v>
      </c>
      <c r="R28" s="562" t="str">
        <f>IF($E28=0," ",(SUM('t13'!O28:W28)+'t13'!Y28)/$E28)</f>
        <v> </v>
      </c>
      <c r="S28" s="563">
        <f t="shared" si="1"/>
        <v>0</v>
      </c>
      <c r="T28" s="564" t="str">
        <f>IF($E28=0," ",'t13'!#REF!/$E28)</f>
        <v> </v>
      </c>
      <c r="U28" s="564" t="str">
        <f>IF($E28=0," ",'t13'!X28/$E28)</f>
        <v> </v>
      </c>
      <c r="W28"/>
      <c r="X28"/>
      <c r="Y28"/>
      <c r="Z28"/>
    </row>
    <row r="29" spans="1:26" s="103" customFormat="1" ht="9.75">
      <c r="A29" s="125" t="str">
        <f>'t1'!A29</f>
        <v>MARESCIALLO CAPO</v>
      </c>
      <c r="B29" s="316" t="str">
        <f>'t1'!B29</f>
        <v>016224</v>
      </c>
      <c r="C29" s="560">
        <f>'t1'!K29+'t1'!L29</f>
        <v>0</v>
      </c>
      <c r="D29" s="560">
        <f>('t1'!K29+'t1'!L29)-SUM('t3'!C29:F29,'t3'!I29:J29)+SUM('t3'!K29:N29)</f>
        <v>0</v>
      </c>
      <c r="E29" s="561">
        <f>'t12'!C29/12</f>
        <v>0</v>
      </c>
      <c r="F29" s="561" t="str">
        <f>IF($D29&gt;0,(('t11'!C31+'t11'!D31)/$D29)," ")</f>
        <v> </v>
      </c>
      <c r="G29" s="561" t="str">
        <f>IF($D29&gt;0,(SUM('t11'!E31:P31)/$D29)," ")</f>
        <v> </v>
      </c>
      <c r="H29" s="561" t="str">
        <f>IF($D29&gt;0,(SUM('t11'!Q31:T31)/$D29)," ")</f>
        <v> </v>
      </c>
      <c r="I29" s="562" t="str">
        <f>IF($E29=0," ",('t12'!D29+'t12'!E29)/$E29)</f>
        <v> </v>
      </c>
      <c r="J29" s="562" t="str">
        <f>IF($E29=0," ",'t12'!F29/$E29)</f>
        <v> </v>
      </c>
      <c r="K29" s="562" t="str">
        <f>IF($E29=0," ",'t12'!G29/$E29)</f>
        <v> </v>
      </c>
      <c r="L29" s="562" t="str">
        <f>IF($E29=0," ",'t12'!H29/$E29)</f>
        <v> </v>
      </c>
      <c r="M29" s="563">
        <f t="shared" si="0"/>
        <v>0</v>
      </c>
      <c r="N29" s="564" t="str">
        <f>IF($E29=0," ",'t12'!I29/$E29)</f>
        <v> </v>
      </c>
      <c r="O29" s="564" t="str">
        <f>IF($E29=0," ",'t12'!J29/$E29)</f>
        <v> </v>
      </c>
      <c r="P29" s="562" t="str">
        <f>IF($E29=0," ",'t13'!Z29/$E29)</f>
        <v> </v>
      </c>
      <c r="Q29" s="562" t="str">
        <f>IF($E29=0," ",SUM('t13'!C29:N29)/$E29)</f>
        <v> </v>
      </c>
      <c r="R29" s="562" t="str">
        <f>IF($E29=0," ",(SUM('t13'!O29:W29)+'t13'!Y29)/$E29)</f>
        <v> </v>
      </c>
      <c r="S29" s="563">
        <f t="shared" si="1"/>
        <v>0</v>
      </c>
      <c r="T29" s="564" t="str">
        <f>IF($E29=0," ",'t13'!#REF!/$E29)</f>
        <v> </v>
      </c>
      <c r="U29" s="564" t="str">
        <f>IF($E29=0," ",'t13'!X29/$E29)</f>
        <v> </v>
      </c>
      <c r="W29"/>
      <c r="X29"/>
      <c r="Y29"/>
      <c r="Z29"/>
    </row>
    <row r="30" spans="1:26" s="103" customFormat="1" ht="9.75">
      <c r="A30" s="125" t="str">
        <f>'t1'!A30</f>
        <v>MARESCIALLO ORDINARIO</v>
      </c>
      <c r="B30" s="316" t="str">
        <f>'t1'!B30</f>
        <v>015238</v>
      </c>
      <c r="C30" s="560">
        <f>'t1'!K30+'t1'!L30</f>
        <v>0</v>
      </c>
      <c r="D30" s="560">
        <f>('t1'!K30+'t1'!L30)-SUM('t3'!C30:F30,'t3'!I30:J30)+SUM('t3'!K30:N30)</f>
        <v>0</v>
      </c>
      <c r="E30" s="561">
        <f>'t12'!C30/12</f>
        <v>0</v>
      </c>
      <c r="F30" s="561" t="str">
        <f>IF($D30&gt;0,(('t11'!C32+'t11'!D32)/$D30)," ")</f>
        <v> </v>
      </c>
      <c r="G30" s="561" t="str">
        <f>IF($D30&gt;0,(SUM('t11'!E32:P32)/$D30)," ")</f>
        <v> </v>
      </c>
      <c r="H30" s="561" t="str">
        <f>IF($D30&gt;0,(SUM('t11'!Q32:T32)/$D30)," ")</f>
        <v> </v>
      </c>
      <c r="I30" s="562" t="str">
        <f>IF($E30=0," ",('t12'!D30+'t12'!E30)/$E30)</f>
        <v> </v>
      </c>
      <c r="J30" s="562" t="str">
        <f>IF($E30=0," ",'t12'!F30/$E30)</f>
        <v> </v>
      </c>
      <c r="K30" s="562" t="str">
        <f>IF($E30=0," ",'t12'!G30/$E30)</f>
        <v> </v>
      </c>
      <c r="L30" s="562" t="str">
        <f>IF($E30=0," ",'t12'!H30/$E30)</f>
        <v> </v>
      </c>
      <c r="M30" s="563">
        <f t="shared" si="0"/>
        <v>0</v>
      </c>
      <c r="N30" s="564" t="str">
        <f>IF($E30=0," ",'t12'!I30/$E30)</f>
        <v> </v>
      </c>
      <c r="O30" s="564" t="str">
        <f>IF($E30=0," ",'t12'!J30/$E30)</f>
        <v> </v>
      </c>
      <c r="P30" s="562" t="str">
        <f>IF($E30=0," ",'t13'!Z30/$E30)</f>
        <v> </v>
      </c>
      <c r="Q30" s="562" t="str">
        <f>IF($E30=0," ",SUM('t13'!C30:N30)/$E30)</f>
        <v> </v>
      </c>
      <c r="R30" s="562" t="str">
        <f>IF($E30=0," ",(SUM('t13'!O30:W30)+'t13'!Y30)/$E30)</f>
        <v> </v>
      </c>
      <c r="S30" s="563">
        <f t="shared" si="1"/>
        <v>0</v>
      </c>
      <c r="T30" s="564" t="str">
        <f>IF($E30=0," ",'t13'!#REF!/$E30)</f>
        <v> </v>
      </c>
      <c r="U30" s="564" t="str">
        <f>IF($E30=0," ",'t13'!X30/$E30)</f>
        <v> </v>
      </c>
      <c r="W30"/>
      <c r="X30"/>
      <c r="Y30"/>
      <c r="Z30"/>
    </row>
    <row r="31" spans="1:26" s="103" customFormat="1" ht="9.75">
      <c r="A31" s="125" t="str">
        <f>'t1'!A31</f>
        <v>MARESCIALLO</v>
      </c>
      <c r="B31" s="316" t="str">
        <f>'t1'!B31</f>
        <v>014324</v>
      </c>
      <c r="C31" s="560">
        <f>'t1'!K31+'t1'!L31</f>
        <v>0</v>
      </c>
      <c r="D31" s="560">
        <f>('t1'!K31+'t1'!L31)-SUM('t3'!C31:F31,'t3'!I31:J31)+SUM('t3'!K31:N31)</f>
        <v>0</v>
      </c>
      <c r="E31" s="561">
        <f>'t12'!C31/12</f>
        <v>0</v>
      </c>
      <c r="F31" s="561" t="str">
        <f>IF($D31&gt;0,(('t11'!C33+'t11'!D33)/$D31)," ")</f>
        <v> </v>
      </c>
      <c r="G31" s="561" t="str">
        <f>IF($D31&gt;0,(SUM('t11'!E33:P33)/$D31)," ")</f>
        <v> </v>
      </c>
      <c r="H31" s="561" t="str">
        <f>IF($D31&gt;0,(SUM('t11'!Q33:T33)/$D31)," ")</f>
        <v> </v>
      </c>
      <c r="I31" s="562" t="str">
        <f>IF($E31=0," ",('t12'!D31+'t12'!E31)/$E31)</f>
        <v> </v>
      </c>
      <c r="J31" s="562" t="str">
        <f>IF($E31=0," ",'t12'!F31/$E31)</f>
        <v> </v>
      </c>
      <c r="K31" s="562" t="str">
        <f>IF($E31=0," ",'t12'!G31/$E31)</f>
        <v> </v>
      </c>
      <c r="L31" s="562" t="str">
        <f>IF($E31=0," ",'t12'!H31/$E31)</f>
        <v> </v>
      </c>
      <c r="M31" s="563">
        <f t="shared" si="0"/>
        <v>0</v>
      </c>
      <c r="N31" s="564" t="str">
        <f>IF($E31=0," ",'t12'!I31/$E31)</f>
        <v> </v>
      </c>
      <c r="O31" s="564" t="str">
        <f>IF($E31=0," ",'t12'!J31/$E31)</f>
        <v> </v>
      </c>
      <c r="P31" s="562" t="str">
        <f>IF($E31=0," ",'t13'!Z31/$E31)</f>
        <v> </v>
      </c>
      <c r="Q31" s="562" t="str">
        <f>IF($E31=0," ",SUM('t13'!C31:N31)/$E31)</f>
        <v> </v>
      </c>
      <c r="R31" s="562" t="str">
        <f>IF($E31=0," ",(SUM('t13'!O31:W31)+'t13'!Y31)/$E31)</f>
        <v> </v>
      </c>
      <c r="S31" s="563">
        <f t="shared" si="1"/>
        <v>0</v>
      </c>
      <c r="T31" s="564" t="str">
        <f>IF($E31=0," ",'t13'!#REF!/$E31)</f>
        <v> </v>
      </c>
      <c r="U31" s="564" t="str">
        <f>IF($E31=0," ",'t13'!X31/$E31)</f>
        <v> </v>
      </c>
      <c r="W31"/>
      <c r="X31"/>
      <c r="Y31"/>
      <c r="Z31"/>
    </row>
    <row r="32" spans="1:26" s="103" customFormat="1" ht="9.75">
      <c r="A32" s="125" t="str">
        <f>'t1'!A32</f>
        <v>BRIGADIERE CAPO QUALIFICA SPECIALE</v>
      </c>
      <c r="B32" s="316" t="str">
        <f>'t1'!B32</f>
        <v>015965</v>
      </c>
      <c r="C32" s="560">
        <f>'t1'!K32+'t1'!L32</f>
        <v>0</v>
      </c>
      <c r="D32" s="560">
        <f>('t1'!K32+'t1'!L32)-SUM('t3'!C32:F32,'t3'!I32:J32)+SUM('t3'!K32:N32)</f>
        <v>0</v>
      </c>
      <c r="E32" s="561">
        <f>'t12'!C32/12</f>
        <v>0</v>
      </c>
      <c r="F32" s="561" t="str">
        <f>IF($D32&gt;0,(('t11'!C34+'t11'!D34)/$D32)," ")</f>
        <v> </v>
      </c>
      <c r="G32" s="561" t="str">
        <f>IF($D32&gt;0,(SUM('t11'!E34:P34)/$D32)," ")</f>
        <v> </v>
      </c>
      <c r="H32" s="561" t="str">
        <f>IF($D32&gt;0,(SUM('t11'!Q34:T34)/$D32)," ")</f>
        <v> </v>
      </c>
      <c r="I32" s="562" t="str">
        <f>IF($E32=0," ",('t12'!D32+'t12'!E32)/$E32)</f>
        <v> </v>
      </c>
      <c r="J32" s="562" t="str">
        <f>IF($E32=0," ",'t12'!F32/$E32)</f>
        <v> </v>
      </c>
      <c r="K32" s="562" t="str">
        <f>IF($E32=0," ",'t12'!G32/$E32)</f>
        <v> </v>
      </c>
      <c r="L32" s="562" t="str">
        <f>IF($E32=0," ",'t12'!H32/$E32)</f>
        <v> </v>
      </c>
      <c r="M32" s="563">
        <f t="shared" si="0"/>
        <v>0</v>
      </c>
      <c r="N32" s="564" t="str">
        <f>IF($E32=0," ",'t12'!I32/$E32)</f>
        <v> </v>
      </c>
      <c r="O32" s="564" t="str">
        <f>IF($E32=0," ",'t12'!J32/$E32)</f>
        <v> </v>
      </c>
      <c r="P32" s="562" t="str">
        <f>IF($E32=0," ",'t13'!Z32/$E32)</f>
        <v> </v>
      </c>
      <c r="Q32" s="562" t="str">
        <f>IF($E32=0," ",SUM('t13'!C32:N32)/$E32)</f>
        <v> </v>
      </c>
      <c r="R32" s="562" t="str">
        <f>IF($E32=0," ",(SUM('t13'!O32:W32)+'t13'!Y32)/$E32)</f>
        <v> </v>
      </c>
      <c r="S32" s="563">
        <f t="shared" si="1"/>
        <v>0</v>
      </c>
      <c r="T32" s="564" t="str">
        <f>IF($E32=0," ",'t13'!#REF!/$E32)</f>
        <v> </v>
      </c>
      <c r="U32" s="564" t="str">
        <f>IF($E32=0," ",'t13'!X32/$E32)</f>
        <v> </v>
      </c>
      <c r="W32"/>
      <c r="X32"/>
      <c r="Y32"/>
      <c r="Z32"/>
    </row>
    <row r="33" spans="1:26" s="103" customFormat="1" ht="9.75">
      <c r="A33" s="125" t="str">
        <f>'t1'!A33</f>
        <v>BRIGADIERE CAPO CON 4 ANNI NEL GRADO</v>
      </c>
      <c r="B33" s="316" t="str">
        <f>'t1'!B33</f>
        <v>015966</v>
      </c>
      <c r="C33" s="560">
        <f>'t1'!K33+'t1'!L33</f>
        <v>0</v>
      </c>
      <c r="D33" s="560">
        <f>('t1'!K33+'t1'!L33)-SUM('t3'!C33:F33,'t3'!I33:J33)+SUM('t3'!K33:N33)</f>
        <v>0</v>
      </c>
      <c r="E33" s="561">
        <f>'t12'!C33/12</f>
        <v>0</v>
      </c>
      <c r="F33" s="561" t="str">
        <f>IF($D33&gt;0,(('t11'!C35+'t11'!D35)/$D33)," ")</f>
        <v> </v>
      </c>
      <c r="G33" s="561" t="str">
        <f>IF($D33&gt;0,(SUM('t11'!E35:P35)/$D33)," ")</f>
        <v> </v>
      </c>
      <c r="H33" s="561" t="str">
        <f>IF($D33&gt;0,(SUM('t11'!Q35:T35)/$D33)," ")</f>
        <v> </v>
      </c>
      <c r="I33" s="562" t="str">
        <f>IF($E33=0," ",('t12'!D33+'t12'!E33)/$E33)</f>
        <v> </v>
      </c>
      <c r="J33" s="562" t="str">
        <f>IF($E33=0," ",'t12'!F33/$E33)</f>
        <v> </v>
      </c>
      <c r="K33" s="562" t="str">
        <f>IF($E33=0," ",'t12'!G33/$E33)</f>
        <v> </v>
      </c>
      <c r="L33" s="562" t="str">
        <f>IF($E33=0," ",'t12'!H33/$E33)</f>
        <v> </v>
      </c>
      <c r="M33" s="563">
        <f t="shared" si="0"/>
        <v>0</v>
      </c>
      <c r="N33" s="564" t="str">
        <f>IF($E33=0," ",'t12'!I33/$E33)</f>
        <v> </v>
      </c>
      <c r="O33" s="564" t="str">
        <f>IF($E33=0," ",'t12'!J33/$E33)</f>
        <v> </v>
      </c>
      <c r="P33" s="562" t="str">
        <f>IF($E33=0," ",'t13'!Z33/$E33)</f>
        <v> </v>
      </c>
      <c r="Q33" s="562" t="str">
        <f>IF($E33=0," ",SUM('t13'!C33:N33)/$E33)</f>
        <v> </v>
      </c>
      <c r="R33" s="562" t="str">
        <f>IF($E33=0," ",(SUM('t13'!O33:W33)+'t13'!Y33)/$E33)</f>
        <v> </v>
      </c>
      <c r="S33" s="563">
        <f t="shared" si="1"/>
        <v>0</v>
      </c>
      <c r="T33" s="564" t="str">
        <f>IF($E33=0," ",'t13'!#REF!/$E33)</f>
        <v> </v>
      </c>
      <c r="U33" s="564" t="str">
        <f>IF($E33=0," ",'t13'!X33/$E33)</f>
        <v> </v>
      </c>
      <c r="W33"/>
      <c r="X33"/>
      <c r="Y33"/>
      <c r="Z33"/>
    </row>
    <row r="34" spans="1:26" s="103" customFormat="1" ht="9.75">
      <c r="A34" s="125" t="str">
        <f>'t1'!A34</f>
        <v>BRIGADIERE CAPO</v>
      </c>
      <c r="B34" s="316" t="str">
        <f>'t1'!B34</f>
        <v>015212</v>
      </c>
      <c r="C34" s="560">
        <f>'t1'!K34+'t1'!L34</f>
        <v>0</v>
      </c>
      <c r="D34" s="560">
        <f>('t1'!K34+'t1'!L34)-SUM('t3'!C34:F34,'t3'!I34:J34)+SUM('t3'!K34:N34)</f>
        <v>0</v>
      </c>
      <c r="E34" s="561">
        <f>'t12'!C34/12</f>
        <v>0</v>
      </c>
      <c r="F34" s="561" t="str">
        <f>IF($D34&gt;0,(('t11'!C36+'t11'!D36)/$D34)," ")</f>
        <v> </v>
      </c>
      <c r="G34" s="561" t="str">
        <f>IF($D34&gt;0,(SUM('t11'!E36:P36)/$D34)," ")</f>
        <v> </v>
      </c>
      <c r="H34" s="561" t="str">
        <f>IF($D34&gt;0,(SUM('t11'!Q36:T36)/$D34)," ")</f>
        <v> </v>
      </c>
      <c r="I34" s="562" t="str">
        <f>IF($E34=0," ",('t12'!D34+'t12'!E34)/$E34)</f>
        <v> </v>
      </c>
      <c r="J34" s="562" t="str">
        <f>IF($E34=0," ",'t12'!F34/$E34)</f>
        <v> </v>
      </c>
      <c r="K34" s="562" t="str">
        <f>IF($E34=0," ",'t12'!G34/$E34)</f>
        <v> </v>
      </c>
      <c r="L34" s="562" t="str">
        <f>IF($E34=0," ",'t12'!H34/$E34)</f>
        <v> </v>
      </c>
      <c r="M34" s="563">
        <f t="shared" si="0"/>
        <v>0</v>
      </c>
      <c r="N34" s="564" t="str">
        <f>IF($E34=0," ",'t12'!I34/$E34)</f>
        <v> </v>
      </c>
      <c r="O34" s="564" t="str">
        <f>IF($E34=0," ",'t12'!J34/$E34)</f>
        <v> </v>
      </c>
      <c r="P34" s="562" t="str">
        <f>IF($E34=0," ",'t13'!Z34/$E34)</f>
        <v> </v>
      </c>
      <c r="Q34" s="562" t="str">
        <f>IF($E34=0," ",SUM('t13'!C34:N34)/$E34)</f>
        <v> </v>
      </c>
      <c r="R34" s="562" t="str">
        <f>IF($E34=0," ",(SUM('t13'!O34:W34)+'t13'!Y34)/$E34)</f>
        <v> </v>
      </c>
      <c r="S34" s="563">
        <f t="shared" si="1"/>
        <v>0</v>
      </c>
      <c r="T34" s="564" t="str">
        <f>IF($E34=0," ",'t13'!#REF!/$E34)</f>
        <v> </v>
      </c>
      <c r="U34" s="564" t="str">
        <f>IF($E34=0," ",'t13'!X34/$E34)</f>
        <v> </v>
      </c>
      <c r="W34"/>
      <c r="X34"/>
      <c r="Y34"/>
      <c r="Z34"/>
    </row>
    <row r="35" spans="1:26" s="103" customFormat="1" ht="9.75">
      <c r="A35" s="125" t="str">
        <f>'t1'!A35</f>
        <v>BRIGADIERE</v>
      </c>
      <c r="B35" s="316" t="str">
        <f>'t1'!B35</f>
        <v>014211</v>
      </c>
      <c r="C35" s="560">
        <f>'t1'!K35+'t1'!L35</f>
        <v>0</v>
      </c>
      <c r="D35" s="560">
        <f>('t1'!K35+'t1'!L35)-SUM('t3'!C35:F35,'t3'!I35:J35)+SUM('t3'!K35:N35)</f>
        <v>0</v>
      </c>
      <c r="E35" s="561">
        <f>'t12'!C35/12</f>
        <v>0</v>
      </c>
      <c r="F35" s="561" t="str">
        <f>IF($D35&gt;0,(('t11'!C37+'t11'!D37)/$D35)," ")</f>
        <v> </v>
      </c>
      <c r="G35" s="561" t="str">
        <f>IF($D35&gt;0,(SUM('t11'!E37:P37)/$D35)," ")</f>
        <v> </v>
      </c>
      <c r="H35" s="561" t="str">
        <f>IF($D35&gt;0,(SUM('t11'!Q37:T37)/$D35)," ")</f>
        <v> </v>
      </c>
      <c r="I35" s="562" t="str">
        <f>IF($E35=0," ",('t12'!D35+'t12'!E35)/$E35)</f>
        <v> </v>
      </c>
      <c r="J35" s="562" t="str">
        <f>IF($E35=0," ",'t12'!F35/$E35)</f>
        <v> </v>
      </c>
      <c r="K35" s="562" t="str">
        <f>IF($E35=0," ",'t12'!G35/$E35)</f>
        <v> </v>
      </c>
      <c r="L35" s="562" t="str">
        <f>IF($E35=0," ",'t12'!H35/$E35)</f>
        <v> </v>
      </c>
      <c r="M35" s="563">
        <f t="shared" si="0"/>
        <v>0</v>
      </c>
      <c r="N35" s="564" t="str">
        <f>IF($E35=0," ",'t12'!I35/$E35)</f>
        <v> </v>
      </c>
      <c r="O35" s="564" t="str">
        <f>IF($E35=0," ",'t12'!J35/$E35)</f>
        <v> </v>
      </c>
      <c r="P35" s="562" t="str">
        <f>IF($E35=0," ",'t13'!Z35/$E35)</f>
        <v> </v>
      </c>
      <c r="Q35" s="562" t="str">
        <f>IF($E35=0," ",SUM('t13'!C35:N35)/$E35)</f>
        <v> </v>
      </c>
      <c r="R35" s="562" t="str">
        <f>IF($E35=0," ",(SUM('t13'!O35:W35)+'t13'!Y35)/$E35)</f>
        <v> </v>
      </c>
      <c r="S35" s="563">
        <f t="shared" si="1"/>
        <v>0</v>
      </c>
      <c r="T35" s="564" t="str">
        <f>IF($E35=0," ",'t13'!#REF!/$E35)</f>
        <v> </v>
      </c>
      <c r="U35" s="564" t="str">
        <f>IF($E35=0," ",'t13'!X35/$E35)</f>
        <v> </v>
      </c>
      <c r="W35"/>
      <c r="X35"/>
      <c r="Y35"/>
      <c r="Z35"/>
    </row>
    <row r="36" spans="1:26" s="103" customFormat="1" ht="9.75">
      <c r="A36" s="125" t="str">
        <f>'t1'!A36</f>
        <v>VICE BRIGADIERE</v>
      </c>
      <c r="B36" s="316" t="str">
        <f>'t1'!B36</f>
        <v>014230</v>
      </c>
      <c r="C36" s="560">
        <f>'t1'!K36+'t1'!L36</f>
        <v>0</v>
      </c>
      <c r="D36" s="560">
        <f>('t1'!K36+'t1'!L36)-SUM('t3'!C36:F36,'t3'!I36:J36)+SUM('t3'!K36:N36)</f>
        <v>0</v>
      </c>
      <c r="E36" s="561">
        <f>'t12'!C36/12</f>
        <v>0</v>
      </c>
      <c r="F36" s="561" t="str">
        <f>IF($D36&gt;0,(('t11'!C38+'t11'!D38)/$D36)," ")</f>
        <v> </v>
      </c>
      <c r="G36" s="561" t="str">
        <f>IF($D36&gt;0,(SUM('t11'!E38:P38)/$D36)," ")</f>
        <v> </v>
      </c>
      <c r="H36" s="561" t="str">
        <f>IF($D36&gt;0,(SUM('t11'!Q38:T38)/$D36)," ")</f>
        <v> </v>
      </c>
      <c r="I36" s="562" t="str">
        <f>IF($E36=0," ",('t12'!D36+'t12'!E36)/$E36)</f>
        <v> </v>
      </c>
      <c r="J36" s="562" t="str">
        <f>IF($E36=0," ",'t12'!F36/$E36)</f>
        <v> </v>
      </c>
      <c r="K36" s="562" t="str">
        <f>IF($E36=0," ",'t12'!G36/$E36)</f>
        <v> </v>
      </c>
      <c r="L36" s="562" t="str">
        <f>IF($E36=0," ",'t12'!H36/$E36)</f>
        <v> </v>
      </c>
      <c r="M36" s="563">
        <f t="shared" si="0"/>
        <v>0</v>
      </c>
      <c r="N36" s="564" t="str">
        <f>IF($E36=0," ",'t12'!I36/$E36)</f>
        <v> </v>
      </c>
      <c r="O36" s="564" t="str">
        <f>IF($E36=0," ",'t12'!J36/$E36)</f>
        <v> </v>
      </c>
      <c r="P36" s="562" t="str">
        <f>IF($E36=0," ",'t13'!Z36/$E36)</f>
        <v> </v>
      </c>
      <c r="Q36" s="562" t="str">
        <f>IF($E36=0," ",SUM('t13'!C36:N36)/$E36)</f>
        <v> </v>
      </c>
      <c r="R36" s="562" t="str">
        <f>IF($E36=0," ",(SUM('t13'!O36:W36)+'t13'!Y36)/$E36)</f>
        <v> </v>
      </c>
      <c r="S36" s="563">
        <f t="shared" si="1"/>
        <v>0</v>
      </c>
      <c r="T36" s="564" t="str">
        <f>IF($E36=0," ",'t13'!#REF!/$E36)</f>
        <v> </v>
      </c>
      <c r="U36" s="564" t="str">
        <f>IF($E36=0," ",'t13'!X36/$E36)</f>
        <v> </v>
      </c>
      <c r="W36"/>
      <c r="X36"/>
      <c r="Y36"/>
      <c r="Z36"/>
    </row>
    <row r="37" spans="1:26" s="103" customFormat="1" ht="9.75">
      <c r="A37" s="125" t="str">
        <f>'t1'!A37</f>
        <v>APPUNTATO SCELTO QUALIFICA SPECIALE</v>
      </c>
      <c r="B37" s="316" t="str">
        <f>'t1'!B37</f>
        <v>013967</v>
      </c>
      <c r="C37" s="560">
        <f>'t1'!K37+'t1'!L37</f>
        <v>0</v>
      </c>
      <c r="D37" s="560">
        <f>('t1'!K37+'t1'!L37)-SUM('t3'!C37:F37,'t3'!I37:J37)+SUM('t3'!K37:N37)</f>
        <v>0</v>
      </c>
      <c r="E37" s="561">
        <f>'t12'!C37/12</f>
        <v>0</v>
      </c>
      <c r="F37" s="561" t="str">
        <f>IF($D37&gt;0,(('t11'!C39+'t11'!D39)/$D37)," ")</f>
        <v> </v>
      </c>
      <c r="G37" s="561" t="str">
        <f>IF($D37&gt;0,(SUM('t11'!E39:P39)/$D37)," ")</f>
        <v> </v>
      </c>
      <c r="H37" s="561" t="str">
        <f>IF($D37&gt;0,(SUM('t11'!Q39:T39)/$D37)," ")</f>
        <v> </v>
      </c>
      <c r="I37" s="562" t="str">
        <f>IF($E37=0," ",('t12'!D37+'t12'!E37)/$E37)</f>
        <v> </v>
      </c>
      <c r="J37" s="562" t="str">
        <f>IF($E37=0," ",'t12'!F37/$E37)</f>
        <v> </v>
      </c>
      <c r="K37" s="562" t="str">
        <f>IF($E37=0," ",'t12'!G37/$E37)</f>
        <v> </v>
      </c>
      <c r="L37" s="562" t="str">
        <f>IF($E37=0," ",'t12'!H37/$E37)</f>
        <v> </v>
      </c>
      <c r="M37" s="563">
        <f t="shared" si="0"/>
        <v>0</v>
      </c>
      <c r="N37" s="564" t="str">
        <f>IF($E37=0," ",'t12'!I37/$E37)</f>
        <v> </v>
      </c>
      <c r="O37" s="564" t="str">
        <f>IF($E37=0," ",'t12'!J37/$E37)</f>
        <v> </v>
      </c>
      <c r="P37" s="562" t="str">
        <f>IF($E37=0," ",'t13'!Z37/$E37)</f>
        <v> </v>
      </c>
      <c r="Q37" s="562" t="str">
        <f>IF($E37=0," ",SUM('t13'!C37:N37)/$E37)</f>
        <v> </v>
      </c>
      <c r="R37" s="562" t="str">
        <f>IF($E37=0," ",(SUM('t13'!O37:W37)+'t13'!Y37)/$E37)</f>
        <v> </v>
      </c>
      <c r="S37" s="563">
        <f t="shared" si="1"/>
        <v>0</v>
      </c>
      <c r="T37" s="564" t="str">
        <f>IF($E37=0," ",'t13'!#REF!/$E37)</f>
        <v> </v>
      </c>
      <c r="U37" s="564" t="str">
        <f>IF($E37=0," ",'t13'!X37/$E37)</f>
        <v> </v>
      </c>
      <c r="W37"/>
      <c r="X37"/>
      <c r="Y37"/>
      <c r="Z37"/>
    </row>
    <row r="38" spans="1:26" s="103" customFormat="1" ht="9.75">
      <c r="A38" s="125" t="str">
        <f>'t1'!A38</f>
        <v>APPUNTATO SCELTO CON 5 ANNI NEL GRADO</v>
      </c>
      <c r="B38" s="316" t="str">
        <f>'t1'!B38</f>
        <v>013968</v>
      </c>
      <c r="C38" s="560">
        <f>'t1'!K38+'t1'!L38</f>
        <v>0</v>
      </c>
      <c r="D38" s="560">
        <f>('t1'!K38+'t1'!L38)-SUM('t3'!C38:F38,'t3'!I38:J38)+SUM('t3'!K38:N38)</f>
        <v>0</v>
      </c>
      <c r="E38" s="561">
        <f>'t12'!C38/12</f>
        <v>0</v>
      </c>
      <c r="F38" s="561" t="str">
        <f>IF($D38&gt;0,(('t11'!C40+'t11'!D40)/$D38)," ")</f>
        <v> </v>
      </c>
      <c r="G38" s="561" t="str">
        <f>IF($D38&gt;0,(SUM('t11'!E40:P40)/$D38)," ")</f>
        <v> </v>
      </c>
      <c r="H38" s="561" t="str">
        <f>IF($D38&gt;0,(SUM('t11'!Q40:T40)/$D38)," ")</f>
        <v> </v>
      </c>
      <c r="I38" s="562" t="str">
        <f>IF($E38=0," ",('t12'!D38+'t12'!E38)/$E38)</f>
        <v> </v>
      </c>
      <c r="J38" s="562" t="str">
        <f>IF($E38=0," ",'t12'!F38/$E38)</f>
        <v> </v>
      </c>
      <c r="K38" s="562" t="str">
        <f>IF($E38=0," ",'t12'!G38/$E38)</f>
        <v> </v>
      </c>
      <c r="L38" s="562" t="str">
        <f>IF($E38=0," ",'t12'!H38/$E38)</f>
        <v> </v>
      </c>
      <c r="M38" s="563">
        <f t="shared" si="0"/>
        <v>0</v>
      </c>
      <c r="N38" s="564" t="str">
        <f>IF($E38=0," ",'t12'!I38/$E38)</f>
        <v> </v>
      </c>
      <c r="O38" s="564" t="str">
        <f>IF($E38=0," ",'t12'!J38/$E38)</f>
        <v> </v>
      </c>
      <c r="P38" s="562" t="str">
        <f>IF($E38=0," ",'t13'!Z38/$E38)</f>
        <v> </v>
      </c>
      <c r="Q38" s="562" t="str">
        <f>IF($E38=0," ",SUM('t13'!C38:N38)/$E38)</f>
        <v> </v>
      </c>
      <c r="R38" s="562" t="str">
        <f>IF($E38=0," ",(SUM('t13'!O38:W38)+'t13'!Y38)/$E38)</f>
        <v> </v>
      </c>
      <c r="S38" s="563">
        <f t="shared" si="1"/>
        <v>0</v>
      </c>
      <c r="T38" s="564" t="str">
        <f>IF($E38=0," ",'t13'!#REF!/$E38)</f>
        <v> </v>
      </c>
      <c r="U38" s="564" t="str">
        <f>IF($E38=0," ",'t13'!X38/$E38)</f>
        <v> </v>
      </c>
      <c r="W38"/>
      <c r="X38"/>
      <c r="Y38"/>
      <c r="Z38"/>
    </row>
    <row r="39" spans="1:26" s="103" customFormat="1" ht="9.75">
      <c r="A39" s="125" t="str">
        <f>'t1'!A39</f>
        <v>APPUNTATO SCELTO</v>
      </c>
      <c r="B39" s="316" t="str">
        <f>'t1'!B39</f>
        <v>013231</v>
      </c>
      <c r="C39" s="560">
        <f>'t1'!K39+'t1'!L39</f>
        <v>0</v>
      </c>
      <c r="D39" s="560">
        <f>('t1'!K39+'t1'!L39)-SUM('t3'!C39:F39,'t3'!I39:J39)+SUM('t3'!K39:N39)</f>
        <v>0</v>
      </c>
      <c r="E39" s="561">
        <f>'t12'!C39/12</f>
        <v>0</v>
      </c>
      <c r="F39" s="561" t="str">
        <f>IF($D39&gt;0,(('t11'!C41+'t11'!D41)/$D39)," ")</f>
        <v> </v>
      </c>
      <c r="G39" s="561" t="str">
        <f>IF($D39&gt;0,(SUM('t11'!E41:P41)/$D39)," ")</f>
        <v> </v>
      </c>
      <c r="H39" s="561" t="str">
        <f>IF($D39&gt;0,(SUM('t11'!Q41:T41)/$D39)," ")</f>
        <v> </v>
      </c>
      <c r="I39" s="562" t="str">
        <f>IF($E39=0," ",('t12'!D39+'t12'!E39)/$E39)</f>
        <v> </v>
      </c>
      <c r="J39" s="562" t="str">
        <f>IF($E39=0," ",'t12'!F39/$E39)</f>
        <v> </v>
      </c>
      <c r="K39" s="562" t="str">
        <f>IF($E39=0," ",'t12'!G39/$E39)</f>
        <v> </v>
      </c>
      <c r="L39" s="562" t="str">
        <f>IF($E39=0," ",'t12'!H39/$E39)</f>
        <v> </v>
      </c>
      <c r="M39" s="563">
        <f t="shared" si="0"/>
        <v>0</v>
      </c>
      <c r="N39" s="564" t="str">
        <f>IF($E39=0," ",'t12'!I39/$E39)</f>
        <v> </v>
      </c>
      <c r="O39" s="564" t="str">
        <f>IF($E39=0," ",'t12'!J39/$E39)</f>
        <v> </v>
      </c>
      <c r="P39" s="562" t="str">
        <f>IF($E39=0," ",'t13'!Z39/$E39)</f>
        <v> </v>
      </c>
      <c r="Q39" s="562" t="str">
        <f>IF($E39=0," ",SUM('t13'!C39:N39)/$E39)</f>
        <v> </v>
      </c>
      <c r="R39" s="562" t="str">
        <f>IF($E39=0," ",(SUM('t13'!O39:W39)+'t13'!Y39)/$E39)</f>
        <v> </v>
      </c>
      <c r="S39" s="563">
        <f t="shared" si="1"/>
        <v>0</v>
      </c>
      <c r="T39" s="564" t="str">
        <f>IF($E39=0," ",'t13'!#REF!/$E39)</f>
        <v> </v>
      </c>
      <c r="U39" s="564" t="str">
        <f>IF($E39=0," ",'t13'!X39/$E39)</f>
        <v> </v>
      </c>
      <c r="W39"/>
      <c r="X39"/>
      <c r="Y39"/>
      <c r="Z39"/>
    </row>
    <row r="40" spans="1:26" s="103" customFormat="1" ht="9.75">
      <c r="A40" s="125" t="str">
        <f>'t1'!A40</f>
        <v>APPUNTATO</v>
      </c>
      <c r="B40" s="316" t="str">
        <f>'t1'!B40</f>
        <v>013210</v>
      </c>
      <c r="C40" s="560">
        <f>'t1'!K40+'t1'!L40</f>
        <v>0</v>
      </c>
      <c r="D40" s="560">
        <f>('t1'!K40+'t1'!L40)-SUM('t3'!C40:F40,'t3'!I40:J40)+SUM('t3'!K40:N40)</f>
        <v>0</v>
      </c>
      <c r="E40" s="561">
        <f>'t12'!C40/12</f>
        <v>0</v>
      </c>
      <c r="F40" s="561" t="str">
        <f>IF($D40&gt;0,(('t11'!C42+'t11'!D42)/$D40)," ")</f>
        <v> </v>
      </c>
      <c r="G40" s="561" t="str">
        <f>IF($D40&gt;0,(SUM('t11'!E42:P42)/$D40)," ")</f>
        <v> </v>
      </c>
      <c r="H40" s="561" t="str">
        <f>IF($D40&gt;0,(SUM('t11'!Q42:T42)/$D40)," ")</f>
        <v> </v>
      </c>
      <c r="I40" s="562" t="str">
        <f>IF($E40=0," ",('t12'!D40+'t12'!E40)/$E40)</f>
        <v> </v>
      </c>
      <c r="J40" s="562" t="str">
        <f>IF($E40=0," ",'t12'!F40/$E40)</f>
        <v> </v>
      </c>
      <c r="K40" s="562" t="str">
        <f>IF($E40=0," ",'t12'!G40/$E40)</f>
        <v> </v>
      </c>
      <c r="L40" s="562" t="str">
        <f>IF($E40=0," ",'t12'!H40/$E40)</f>
        <v> </v>
      </c>
      <c r="M40" s="563">
        <f t="shared" si="0"/>
        <v>0</v>
      </c>
      <c r="N40" s="564" t="str">
        <f>IF($E40=0," ",'t12'!I40/$E40)</f>
        <v> </v>
      </c>
      <c r="O40" s="564" t="str">
        <f>IF($E40=0," ",'t12'!J40/$E40)</f>
        <v> </v>
      </c>
      <c r="P40" s="562" t="str">
        <f>IF($E40=0," ",'t13'!Z40/$E40)</f>
        <v> </v>
      </c>
      <c r="Q40" s="562" t="str">
        <f>IF($E40=0," ",SUM('t13'!C40:N40)/$E40)</f>
        <v> </v>
      </c>
      <c r="R40" s="562" t="str">
        <f>IF($E40=0," ",(SUM('t13'!O40:W40)+'t13'!Y40)/$E40)</f>
        <v> </v>
      </c>
      <c r="S40" s="563">
        <f t="shared" si="1"/>
        <v>0</v>
      </c>
      <c r="T40" s="564" t="str">
        <f>IF($E40=0," ",'t13'!#REF!/$E40)</f>
        <v> </v>
      </c>
      <c r="U40" s="564" t="str">
        <f>IF($E40=0," ",'t13'!X40/$E40)</f>
        <v> </v>
      </c>
      <c r="W40"/>
      <c r="X40"/>
      <c r="Y40"/>
      <c r="Z40"/>
    </row>
    <row r="41" spans="1:26" s="103" customFormat="1" ht="9.75">
      <c r="A41" s="125" t="str">
        <f>'t1'!A41</f>
        <v>FINANZIERE SCELTO</v>
      </c>
      <c r="B41" s="316" t="str">
        <f>'t1'!B41</f>
        <v>013236</v>
      </c>
      <c r="C41" s="560">
        <f>'t1'!K41+'t1'!L41</f>
        <v>0</v>
      </c>
      <c r="D41" s="560">
        <f>('t1'!K41+'t1'!L41)-SUM('t3'!C41:F41,'t3'!I41:J41)+SUM('t3'!K41:N41)</f>
        <v>0</v>
      </c>
      <c r="E41" s="561">
        <f>'t12'!C41/12</f>
        <v>0</v>
      </c>
      <c r="F41" s="561" t="str">
        <f>IF($D41&gt;0,(('t11'!C43+'t11'!D43)/$D41)," ")</f>
        <v> </v>
      </c>
      <c r="G41" s="561" t="str">
        <f>IF($D41&gt;0,(SUM('t11'!E43:P43)/$D41)," ")</f>
        <v> </v>
      </c>
      <c r="H41" s="561" t="str">
        <f>IF($D41&gt;0,(SUM('t11'!Q43:T43)/$D41)," ")</f>
        <v> </v>
      </c>
      <c r="I41" s="562" t="str">
        <f>IF($E41=0," ",('t12'!D41+'t12'!E41)/$E41)</f>
        <v> </v>
      </c>
      <c r="J41" s="562" t="str">
        <f>IF($E41=0," ",'t12'!F41/$E41)</f>
        <v> </v>
      </c>
      <c r="K41" s="562" t="str">
        <f>IF($E41=0," ",'t12'!G41/$E41)</f>
        <v> </v>
      </c>
      <c r="L41" s="562" t="str">
        <f>IF($E41=0," ",'t12'!H41/$E41)</f>
        <v> </v>
      </c>
      <c r="M41" s="563">
        <f t="shared" si="0"/>
        <v>0</v>
      </c>
      <c r="N41" s="564" t="str">
        <f>IF($E41=0," ",'t12'!I41/$E41)</f>
        <v> </v>
      </c>
      <c r="O41" s="564" t="str">
        <f>IF($E41=0," ",'t12'!J41/$E41)</f>
        <v> </v>
      </c>
      <c r="P41" s="562" t="str">
        <f>IF($E41=0," ",'t13'!Z41/$E41)</f>
        <v> </v>
      </c>
      <c r="Q41" s="562" t="str">
        <f>IF($E41=0," ",SUM('t13'!C41:N41)/$E41)</f>
        <v> </v>
      </c>
      <c r="R41" s="562" t="str">
        <f>IF($E41=0," ",(SUM('t13'!O41:W41)+'t13'!Y41)/$E41)</f>
        <v> </v>
      </c>
      <c r="S41" s="563">
        <f t="shared" si="1"/>
        <v>0</v>
      </c>
      <c r="T41" s="564" t="str">
        <f>IF($E41=0," ",'t13'!#REF!/$E41)</f>
        <v> </v>
      </c>
      <c r="U41" s="564" t="str">
        <f>IF($E41=0," ",'t13'!X41/$E41)</f>
        <v> </v>
      </c>
      <c r="W41"/>
      <c r="X41"/>
      <c r="Y41"/>
      <c r="Z41"/>
    </row>
    <row r="42" spans="1:26" s="103" customFormat="1" ht="9.75">
      <c r="A42" s="125" t="str">
        <f>'t1'!A42</f>
        <v>FINANZIERE</v>
      </c>
      <c r="B42" s="316" t="str">
        <f>'t1'!B42</f>
        <v>013234</v>
      </c>
      <c r="C42" s="560">
        <f>'t1'!K42+'t1'!L42</f>
        <v>0</v>
      </c>
      <c r="D42" s="560">
        <f>('t1'!K42+'t1'!L42)-SUM('t3'!C42:F42,'t3'!I42:J42)+SUM('t3'!K42:N42)</f>
        <v>0</v>
      </c>
      <c r="E42" s="561">
        <f>'t12'!C42/12</f>
        <v>0</v>
      </c>
      <c r="F42" s="561" t="str">
        <f>IF($D42&gt;0,(('t11'!C44+'t11'!D44)/$D42)," ")</f>
        <v> </v>
      </c>
      <c r="G42" s="561" t="str">
        <f>IF($D42&gt;0,(SUM('t11'!E44:P44)/$D42)," ")</f>
        <v> </v>
      </c>
      <c r="H42" s="561" t="str">
        <f>IF($D42&gt;0,(SUM('t11'!Q44:T44)/$D42)," ")</f>
        <v> </v>
      </c>
      <c r="I42" s="562" t="str">
        <f>IF($E42=0," ",('t12'!D42+'t12'!E42)/$E42)</f>
        <v> </v>
      </c>
      <c r="J42" s="562" t="str">
        <f>IF($E42=0," ",'t12'!F42/$E42)</f>
        <v> </v>
      </c>
      <c r="K42" s="562" t="str">
        <f>IF($E42=0," ",'t12'!G42/$E42)</f>
        <v> </v>
      </c>
      <c r="L42" s="562" t="str">
        <f>IF($E42=0," ",'t12'!H42/$E42)</f>
        <v> </v>
      </c>
      <c r="M42" s="563">
        <f t="shared" si="0"/>
        <v>0</v>
      </c>
      <c r="N42" s="564" t="str">
        <f>IF($E42=0," ",'t12'!I42/$E42)</f>
        <v> </v>
      </c>
      <c r="O42" s="564" t="str">
        <f>IF($E42=0," ",'t12'!J42/$E42)</f>
        <v> </v>
      </c>
      <c r="P42" s="562" t="str">
        <f>IF($E42=0," ",'t13'!Z42/$E42)</f>
        <v> </v>
      </c>
      <c r="Q42" s="562" t="str">
        <f>IF($E42=0," ",SUM('t13'!C42:N42)/$E42)</f>
        <v> </v>
      </c>
      <c r="R42" s="562" t="str">
        <f>IF($E42=0," ",(SUM('t13'!O42:W42)+'t13'!Y42)/$E42)</f>
        <v> </v>
      </c>
      <c r="S42" s="563">
        <f t="shared" si="1"/>
        <v>0</v>
      </c>
      <c r="T42" s="564" t="str">
        <f>IF($E42=0," ",'t13'!#REF!/$E42)</f>
        <v> </v>
      </c>
      <c r="U42" s="564" t="str">
        <f>IF($E42=0," ",'t13'!X42/$E42)</f>
        <v> </v>
      </c>
      <c r="W42"/>
      <c r="X42"/>
      <c r="Y42"/>
      <c r="Z42"/>
    </row>
    <row r="43" spans="1:26" s="103" customFormat="1" ht="9.75">
      <c r="A43" s="125" t="str">
        <f>'t1'!A43</f>
        <v>ALLIEVI</v>
      </c>
      <c r="B43" s="316" t="str">
        <f>'t1'!B43</f>
        <v>000180</v>
      </c>
      <c r="C43" s="560">
        <f>'t1'!K43+'t1'!L43</f>
        <v>0</v>
      </c>
      <c r="D43" s="560">
        <f>('t1'!K43+'t1'!L43)-SUM('t3'!C43:F43,'t3'!I43:J43)+SUM('t3'!K43:N43)</f>
        <v>0</v>
      </c>
      <c r="E43" s="561">
        <f>'t12'!C43/12</f>
        <v>0</v>
      </c>
      <c r="F43" s="561" t="str">
        <f>IF($D43&gt;0,(('t11'!C45+'t11'!D45)/$D43)," ")</f>
        <v> </v>
      </c>
      <c r="G43" s="561" t="str">
        <f>IF($D43&gt;0,(SUM('t11'!E45:P45)/$D43)," ")</f>
        <v> </v>
      </c>
      <c r="H43" s="561" t="str">
        <f>IF($D43&gt;0,(SUM('t11'!Q45:T45)/$D43)," ")</f>
        <v> </v>
      </c>
      <c r="I43" s="562" t="str">
        <f>IF($E43=0," ",('t12'!D43+'t12'!E43)/$E43)</f>
        <v> </v>
      </c>
      <c r="J43" s="562" t="str">
        <f>IF($E43=0," ",'t12'!F43/$E43)</f>
        <v> </v>
      </c>
      <c r="K43" s="562" t="str">
        <f>IF($E43=0," ",'t12'!G43/$E43)</f>
        <v> </v>
      </c>
      <c r="L43" s="562" t="str">
        <f>IF($E43=0," ",'t12'!H43/$E43)</f>
        <v> </v>
      </c>
      <c r="M43" s="563">
        <f t="shared" si="0"/>
        <v>0</v>
      </c>
      <c r="N43" s="564" t="str">
        <f>IF($E43=0," ",'t12'!I43/$E43)</f>
        <v> </v>
      </c>
      <c r="O43" s="564" t="str">
        <f>IF($E43=0," ",'t12'!J43/$E43)</f>
        <v> </v>
      </c>
      <c r="P43" s="562" t="str">
        <f>IF($E43=0," ",'t13'!Z43/$E43)</f>
        <v> </v>
      </c>
      <c r="Q43" s="562" t="str">
        <f>IF($E43=0," ",SUM('t13'!C43:N43)/$E43)</f>
        <v> </v>
      </c>
      <c r="R43" s="562" t="str">
        <f>IF($E43=0," ",(SUM('t13'!O43:W43)+'t13'!Y43)/$E43)</f>
        <v> </v>
      </c>
      <c r="S43" s="563">
        <f t="shared" si="1"/>
        <v>0</v>
      </c>
      <c r="T43" s="564" t="str">
        <f>IF($E43=0," ",'t13'!#REF!/$E43)</f>
        <v> </v>
      </c>
      <c r="U43" s="564" t="str">
        <f>IF($E43=0," ",'t13'!X43/$E43)</f>
        <v> </v>
      </c>
      <c r="W43"/>
      <c r="X43"/>
      <c r="Y43"/>
      <c r="Z43"/>
    </row>
    <row r="45" ht="9.75">
      <c r="A45" s="5" t="str">
        <f>"(*)  Personale presente al 31/12/"&amp;'t1'!L1&amp;" di T1 - personale dell'amministrazione comandato/distaccato, fuori ruolo e in esonero di T3 + personale esterno comandato/distaccato e fuori ruolo di T3"</f>
        <v>(*)  Personale presente al 31/12/2021 di T1 - personale dell'amministrazione comandato/distaccato, fuori ruolo e in esonero di T3 + personale esterno comandato/distaccato e fuori ruolo di T3</v>
      </c>
    </row>
    <row r="46" ht="9.75">
      <c r="A46" s="5" t="s">
        <v>382</v>
      </c>
    </row>
  </sheetData>
  <sheetProtection password="EA98" sheet="1" formatColumns="0" selectLockedCells="1" selectUnlockedCells="1"/>
  <mergeCells count="4">
    <mergeCell ref="A1:I1"/>
    <mergeCell ref="F4:H4"/>
    <mergeCell ref="I4:O4"/>
    <mergeCell ref="P4:U4"/>
  </mergeCells>
  <printOptions horizontalCentered="1" verticalCentered="1"/>
  <pageMargins left="0.1968503937007874" right="0.1968503937007874" top="0.1968503937007874" bottom="0.15748031496062992" header="0.15748031496062992" footer="0.15748031496062992"/>
  <pageSetup orientation="landscape" paperSize="9" scale="80" r:id="rId1"/>
  <colBreaks count="1" manualBreakCount="1">
    <brk id="15" max="65535" man="1"/>
  </colBreaks>
</worksheet>
</file>

<file path=xl/worksheets/sheet18.xml><?xml version="1.0" encoding="utf-8"?>
<worksheet xmlns="http://schemas.openxmlformats.org/spreadsheetml/2006/main" xmlns:r="http://schemas.openxmlformats.org/officeDocument/2006/relationships">
  <sheetPr codeName="Foglio22"/>
  <dimension ref="A1:T67"/>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47.83203125" style="5" customWidth="1"/>
    <col min="2" max="2" width="10" style="7" bestFit="1" customWidth="1"/>
    <col min="3" max="7" width="13.33203125" style="7" customWidth="1"/>
    <col min="8" max="8" width="15" style="7" customWidth="1"/>
    <col min="9" max="10" width="13.33203125" style="7" customWidth="1"/>
    <col min="11" max="16384" width="9.33203125" style="5" customWidth="1"/>
  </cols>
  <sheetData>
    <row r="1" spans="1:13" ht="43.5" customHeight="1">
      <c r="A1" s="972" t="str">
        <f>'t1'!A1</f>
        <v>GUARDIA di FINANZA - anno 2021</v>
      </c>
      <c r="B1" s="972"/>
      <c r="C1" s="972"/>
      <c r="D1" s="972"/>
      <c r="E1" s="972"/>
      <c r="F1" s="972"/>
      <c r="G1" s="972"/>
      <c r="H1" s="972"/>
      <c r="I1" s="313"/>
      <c r="J1" s="310"/>
      <c r="K1" s="3"/>
      <c r="M1"/>
    </row>
    <row r="2" spans="2:13" ht="12.75" customHeight="1">
      <c r="B2" s="5"/>
      <c r="C2" s="5"/>
      <c r="D2" s="1059"/>
      <c r="E2" s="1059"/>
      <c r="F2" s="1059"/>
      <c r="G2" s="1059"/>
      <c r="H2" s="1059"/>
      <c r="I2" s="1059"/>
      <c r="J2" s="1059"/>
      <c r="K2" s="3"/>
      <c r="M2"/>
    </row>
    <row r="3" spans="1:2" s="183" customFormat="1" ht="21" customHeight="1">
      <c r="A3" s="183" t="str">
        <f>"Tavola di coerenza tra presenti al 31.12."&amp;'t1'!L1&amp;" e presenti al 31.12."&amp;'t1'!L1-1&amp;" (Squadratura 1)"</f>
        <v>Tavola di coerenza tra presenti al 31.12.2021 e presenti al 31.12.2020 (Squadratura 1)</v>
      </c>
      <c r="B3" s="312"/>
    </row>
    <row r="4" spans="1:10" ht="36.75" customHeight="1">
      <c r="A4" s="165" t="s">
        <v>172</v>
      </c>
      <c r="B4" s="166" t="s">
        <v>171</v>
      </c>
      <c r="C4" s="166" t="str">
        <f>"Presenti 31.12."&amp;'t1'!L1-1&amp;" (Tab 1)"</f>
        <v>Presenti 31.12.2020 (Tab 1)</v>
      </c>
      <c r="D4" s="166" t="s">
        <v>167</v>
      </c>
      <c r="E4" s="166" t="s">
        <v>219</v>
      </c>
      <c r="F4" s="166" t="s">
        <v>169</v>
      </c>
      <c r="G4" s="166" t="s">
        <v>168</v>
      </c>
      <c r="H4" s="166" t="str">
        <f>"Presenti 31.12."&amp;'t1'!L1&amp;" (Calcolati)"</f>
        <v>Presenti 31.12.2021 (Calcolati)</v>
      </c>
      <c r="I4" s="166" t="str">
        <f>"Presenti 31.12."&amp;'t1'!L1&amp;" (Tab 1)"</f>
        <v>Presenti 31.12.2021 (Tab 1)</v>
      </c>
      <c r="J4" s="166" t="s">
        <v>181</v>
      </c>
    </row>
    <row r="5" spans="1:10" ht="9.75">
      <c r="A5" s="658"/>
      <c r="B5" s="166"/>
      <c r="C5" s="172" t="s">
        <v>173</v>
      </c>
      <c r="D5" s="172" t="s">
        <v>174</v>
      </c>
      <c r="E5" s="172" t="s">
        <v>175</v>
      </c>
      <c r="F5" s="172" t="s">
        <v>176</v>
      </c>
      <c r="G5" s="172" t="s">
        <v>177</v>
      </c>
      <c r="H5" s="172" t="s">
        <v>178</v>
      </c>
      <c r="I5" s="172" t="s">
        <v>179</v>
      </c>
      <c r="J5" s="172" t="s">
        <v>180</v>
      </c>
    </row>
    <row r="6" spans="1:10" ht="12.75" customHeight="1">
      <c r="A6" s="659" t="str">
        <f>'t1'!A6</f>
        <v>COMANDANTE GENERALE</v>
      </c>
      <c r="B6" s="173" t="str">
        <f>'t1'!B6</f>
        <v>0D0219</v>
      </c>
      <c r="C6" s="338">
        <f>'t1'!C6+'t1'!D6</f>
        <v>0</v>
      </c>
      <c r="D6" s="338">
        <f>'t5'!U7+'t5'!V7</f>
        <v>0</v>
      </c>
      <c r="E6" s="339">
        <f>'t6'!U7+'t6'!V7</f>
        <v>0</v>
      </c>
      <c r="F6" s="339">
        <f>'t4'!AO6</f>
        <v>0</v>
      </c>
      <c r="G6" s="339">
        <f>'t4'!C44</f>
        <v>0</v>
      </c>
      <c r="H6" s="339">
        <f>C6-D6+E6-F6+G6</f>
        <v>0</v>
      </c>
      <c r="I6" s="339">
        <f>'t1'!K6+'t1'!L6</f>
        <v>0</v>
      </c>
      <c r="J6" s="100" t="str">
        <f aca="true" t="shared" si="0" ref="J6:J43">IF(H6=I6,"OK","ERRORE")</f>
        <v>OK</v>
      </c>
    </row>
    <row r="7" spans="1:10" ht="12.75" customHeight="1">
      <c r="A7" s="659" t="str">
        <f>'t1'!A7</f>
        <v>GENERALE CORPO DI ARMATA</v>
      </c>
      <c r="B7" s="173" t="str">
        <f>'t1'!B7</f>
        <v>0D0554</v>
      </c>
      <c r="C7" s="338">
        <f>'t1'!C7+'t1'!D7</f>
        <v>0</v>
      </c>
      <c r="D7" s="338">
        <f>'t5'!U8+'t5'!V8</f>
        <v>0</v>
      </c>
      <c r="E7" s="339">
        <f>'t6'!U8+'t6'!V8</f>
        <v>0</v>
      </c>
      <c r="F7" s="339">
        <f>'t4'!AO7</f>
        <v>0</v>
      </c>
      <c r="G7" s="339">
        <f>'t4'!D44</f>
        <v>0</v>
      </c>
      <c r="H7" s="339">
        <f aca="true" t="shared" si="1" ref="H7:H40">C7-D7+E7-F7+G7</f>
        <v>0</v>
      </c>
      <c r="I7" s="339">
        <f>'t1'!K7+'t1'!L7</f>
        <v>0</v>
      </c>
      <c r="J7" s="100" t="str">
        <f t="shared" si="0"/>
        <v>OK</v>
      </c>
    </row>
    <row r="8" spans="1:10" ht="12.75" customHeight="1">
      <c r="A8" s="659" t="str">
        <f>'t1'!A8</f>
        <v>GENERALE DI DIVISIONE</v>
      </c>
      <c r="B8" s="173" t="str">
        <f>'t1'!B8</f>
        <v>0D0221</v>
      </c>
      <c r="C8" s="338">
        <f>'t1'!C8+'t1'!D8</f>
        <v>0</v>
      </c>
      <c r="D8" s="338">
        <f>'t5'!U9+'t5'!V9</f>
        <v>0</v>
      </c>
      <c r="E8" s="339">
        <f>'t6'!U9+'t6'!V9</f>
        <v>0</v>
      </c>
      <c r="F8" s="339">
        <f>'t4'!AO8</f>
        <v>0</v>
      </c>
      <c r="G8" s="339">
        <f>'t4'!E44</f>
        <v>0</v>
      </c>
      <c r="H8" s="339">
        <f t="shared" si="1"/>
        <v>0</v>
      </c>
      <c r="I8" s="339">
        <f>'t1'!K8+'t1'!L8</f>
        <v>0</v>
      </c>
      <c r="J8" s="100" t="str">
        <f t="shared" si="0"/>
        <v>OK</v>
      </c>
    </row>
    <row r="9" spans="1:10" ht="12.75" customHeight="1">
      <c r="A9" s="659" t="str">
        <f>'t1'!A9</f>
        <v>GENERALE DI BRIGATA</v>
      </c>
      <c r="B9" s="173" t="str">
        <f>'t1'!B9</f>
        <v>0D0220</v>
      </c>
      <c r="C9" s="338">
        <f>'t1'!C9+'t1'!D9</f>
        <v>0</v>
      </c>
      <c r="D9" s="338">
        <f>'t5'!U10+'t5'!V10</f>
        <v>0</v>
      </c>
      <c r="E9" s="339">
        <f>'t6'!U10+'t6'!V10</f>
        <v>0</v>
      </c>
      <c r="F9" s="339">
        <f>'t4'!AO9</f>
        <v>0</v>
      </c>
      <c r="G9" s="339">
        <f>'t4'!F44</f>
        <v>0</v>
      </c>
      <c r="H9" s="339">
        <f t="shared" si="1"/>
        <v>0</v>
      </c>
      <c r="I9" s="339">
        <f>'t1'!K9+'t1'!L9</f>
        <v>0</v>
      </c>
      <c r="J9" s="100" t="str">
        <f t="shared" si="0"/>
        <v>OK</v>
      </c>
    </row>
    <row r="10" spans="1:10" ht="12.75" customHeight="1">
      <c r="A10" s="659" t="str">
        <f>'t1'!A10</f>
        <v>COLONNELLO + 23 ANNI</v>
      </c>
      <c r="B10" s="173" t="str">
        <f>'t1'!B10</f>
        <v>0D0524</v>
      </c>
      <c r="C10" s="338">
        <f>'t1'!C10+'t1'!D10</f>
        <v>0</v>
      </c>
      <c r="D10" s="338">
        <f>'t5'!U11+'t5'!V11</f>
        <v>0</v>
      </c>
      <c r="E10" s="339">
        <f>'t6'!U11+'t6'!V11</f>
        <v>0</v>
      </c>
      <c r="F10" s="339">
        <f>'t4'!AO10</f>
        <v>0</v>
      </c>
      <c r="G10" s="339">
        <f>'t4'!G44</f>
        <v>0</v>
      </c>
      <c r="H10" s="339">
        <f t="shared" si="1"/>
        <v>0</v>
      </c>
      <c r="I10" s="339">
        <f>'t1'!K10+'t1'!L10</f>
        <v>0</v>
      </c>
      <c r="J10" s="100" t="str">
        <f t="shared" si="0"/>
        <v>OK</v>
      </c>
    </row>
    <row r="11" spans="1:10" ht="12.75" customHeight="1">
      <c r="A11" s="659" t="str">
        <f>'t1'!A11</f>
        <v>COLONNELLO</v>
      </c>
      <c r="B11" s="173" t="str">
        <f>'t1'!B11</f>
        <v>0D0217</v>
      </c>
      <c r="C11" s="338">
        <f>'t1'!C11+'t1'!D11</f>
        <v>0</v>
      </c>
      <c r="D11" s="338">
        <f>'t5'!U12+'t5'!V12</f>
        <v>0</v>
      </c>
      <c r="E11" s="339">
        <f>'t6'!U12+'t6'!V12</f>
        <v>0</v>
      </c>
      <c r="F11" s="339">
        <f>'t4'!AO11</f>
        <v>0</v>
      </c>
      <c r="G11" s="339">
        <f>'t4'!H44</f>
        <v>0</v>
      </c>
      <c r="H11" s="339">
        <f t="shared" si="1"/>
        <v>0</v>
      </c>
      <c r="I11" s="339">
        <f>'t1'!K11+'t1'!L11</f>
        <v>0</v>
      </c>
      <c r="J11" s="100" t="str">
        <f t="shared" si="0"/>
        <v>OK</v>
      </c>
    </row>
    <row r="12" spans="1:10" ht="12.75" customHeight="1">
      <c r="A12" s="659" t="str">
        <f>'t1'!A12</f>
        <v>TENENTE COLONNELLO + 23 ANNI</v>
      </c>
      <c r="B12" s="173" t="str">
        <f>'t1'!B12</f>
        <v>0D0525</v>
      </c>
      <c r="C12" s="338">
        <f>'t1'!C12+'t1'!D12</f>
        <v>0</v>
      </c>
      <c r="D12" s="338">
        <f>'t5'!U13+'t5'!V13</f>
        <v>0</v>
      </c>
      <c r="E12" s="339">
        <f>'t6'!U13+'t6'!V13</f>
        <v>0</v>
      </c>
      <c r="F12" s="339">
        <f>'t4'!AO12</f>
        <v>0</v>
      </c>
      <c r="G12" s="339">
        <f>'t4'!I44</f>
        <v>0</v>
      </c>
      <c r="H12" s="339">
        <f t="shared" si="1"/>
        <v>0</v>
      </c>
      <c r="I12" s="339">
        <f>'t1'!K12+'t1'!L12</f>
        <v>0</v>
      </c>
      <c r="J12" s="100" t="str">
        <f t="shared" si="0"/>
        <v>OK</v>
      </c>
    </row>
    <row r="13" spans="1:10" ht="12.75" customHeight="1">
      <c r="A13" s="659" t="str">
        <f>'t1'!A13</f>
        <v>TENENTE COLONNELLO + 18 ANNI</v>
      </c>
      <c r="B13" s="173" t="str">
        <f>'t1'!B13</f>
        <v>0D0935</v>
      </c>
      <c r="C13" s="338">
        <f>'t1'!C13+'t1'!D13</f>
        <v>0</v>
      </c>
      <c r="D13" s="338">
        <f>'t5'!U14+'t5'!V14</f>
        <v>0</v>
      </c>
      <c r="E13" s="339">
        <f>'t6'!U14+'t6'!V14</f>
        <v>0</v>
      </c>
      <c r="F13" s="339">
        <f>'t4'!AO13</f>
        <v>0</v>
      </c>
      <c r="G13" s="339">
        <f>'t4'!J44</f>
        <v>0</v>
      </c>
      <c r="H13" s="339">
        <f t="shared" si="1"/>
        <v>0</v>
      </c>
      <c r="I13" s="339">
        <f>'t1'!K13+'t1'!L13</f>
        <v>0</v>
      </c>
      <c r="J13" s="100" t="str">
        <f t="shared" si="0"/>
        <v>OK</v>
      </c>
    </row>
    <row r="14" spans="1:10" ht="12.75" customHeight="1">
      <c r="A14" s="659" t="str">
        <f>'t1'!A14</f>
        <v>TENENTE COLONNELLO + 13 ANNI</v>
      </c>
      <c r="B14" s="173" t="str">
        <f>'t1'!B14</f>
        <v>0D0526</v>
      </c>
      <c r="C14" s="338">
        <f>'t1'!C14+'t1'!D14</f>
        <v>0</v>
      </c>
      <c r="D14" s="338">
        <f>'t5'!U15+'t5'!V15</f>
        <v>0</v>
      </c>
      <c r="E14" s="339">
        <f>'t6'!U15+'t6'!V15</f>
        <v>0</v>
      </c>
      <c r="F14" s="339">
        <f>'t4'!AO14</f>
        <v>0</v>
      </c>
      <c r="G14" s="339">
        <f>'t4'!K44</f>
        <v>0</v>
      </c>
      <c r="H14" s="339">
        <f t="shared" si="1"/>
        <v>0</v>
      </c>
      <c r="I14" s="339">
        <f>'t1'!K14+'t1'!L14</f>
        <v>0</v>
      </c>
      <c r="J14" s="100" t="str">
        <f t="shared" si="0"/>
        <v>OK</v>
      </c>
    </row>
    <row r="15" spans="1:10" ht="12.75" customHeight="1">
      <c r="A15" s="659" t="str">
        <f>'t1'!A15</f>
        <v>MAGGIORE + 23 ANNI</v>
      </c>
      <c r="B15" s="173" t="str">
        <f>'t1'!B15</f>
        <v>0D0527</v>
      </c>
      <c r="C15" s="338">
        <f>'t1'!C15+'t1'!D15</f>
        <v>0</v>
      </c>
      <c r="D15" s="338">
        <f>'t5'!U16+'t5'!V16</f>
        <v>0</v>
      </c>
      <c r="E15" s="339">
        <f>'t6'!U16+'t6'!V16</f>
        <v>0</v>
      </c>
      <c r="F15" s="339">
        <f>'t4'!AO15</f>
        <v>0</v>
      </c>
      <c r="G15" s="339">
        <f>'t4'!L44</f>
        <v>0</v>
      </c>
      <c r="H15" s="339">
        <f t="shared" si="1"/>
        <v>0</v>
      </c>
      <c r="I15" s="339">
        <f>'t1'!K15+'t1'!L15</f>
        <v>0</v>
      </c>
      <c r="J15" s="100" t="str">
        <f t="shared" si="0"/>
        <v>OK</v>
      </c>
    </row>
    <row r="16" spans="1:10" ht="12.75" customHeight="1">
      <c r="A16" s="659" t="str">
        <f>'t1'!A16</f>
        <v>MAGGIORE + 13 ANNI</v>
      </c>
      <c r="B16" s="173" t="str">
        <f>'t1'!B16</f>
        <v>0D0528</v>
      </c>
      <c r="C16" s="338">
        <f>'t1'!C16+'t1'!D16</f>
        <v>0</v>
      </c>
      <c r="D16" s="338">
        <f>'t5'!U17+'t5'!V17</f>
        <v>0</v>
      </c>
      <c r="E16" s="339">
        <f>'t6'!U17+'t6'!V17</f>
        <v>0</v>
      </c>
      <c r="F16" s="339">
        <f>'t4'!AO16</f>
        <v>0</v>
      </c>
      <c r="G16" s="339">
        <f>'t4'!M44</f>
        <v>0</v>
      </c>
      <c r="H16" s="339">
        <f t="shared" si="1"/>
        <v>0</v>
      </c>
      <c r="I16" s="339">
        <f>'t1'!K16+'t1'!L16</f>
        <v>0</v>
      </c>
      <c r="J16" s="100" t="str">
        <f t="shared" si="0"/>
        <v>OK</v>
      </c>
    </row>
    <row r="17" spans="1:10" ht="12.75" customHeight="1">
      <c r="A17" s="659" t="str">
        <f>'t1'!A17</f>
        <v>TENENTE COLONNELLO</v>
      </c>
      <c r="B17" s="173" t="str">
        <f>'t1'!B17</f>
        <v>019312</v>
      </c>
      <c r="C17" s="338">
        <f>'t1'!C17+'t1'!D17</f>
        <v>0</v>
      </c>
      <c r="D17" s="338">
        <f>'t5'!U18+'t5'!V18</f>
        <v>0</v>
      </c>
      <c r="E17" s="339">
        <f>'t6'!U18+'t6'!V18</f>
        <v>0</v>
      </c>
      <c r="F17" s="339">
        <f>'t4'!AO17</f>
        <v>0</v>
      </c>
      <c r="G17" s="339">
        <f>'t4'!N44</f>
        <v>0</v>
      </c>
      <c r="H17" s="339">
        <f t="shared" si="1"/>
        <v>0</v>
      </c>
      <c r="I17" s="339">
        <f>'t1'!K17+'t1'!L17</f>
        <v>0</v>
      </c>
      <c r="J17" s="100" t="str">
        <f t="shared" si="0"/>
        <v>OK</v>
      </c>
    </row>
    <row r="18" spans="1:10" ht="12.75" customHeight="1">
      <c r="A18" s="659" t="str">
        <f>'t1'!A18</f>
        <v>MAGGIORE CON 3 ANNI NEL GRADO</v>
      </c>
      <c r="B18" s="173" t="str">
        <f>'t1'!B18</f>
        <v>0D0936</v>
      </c>
      <c r="C18" s="338">
        <f>'t1'!C18+'t1'!D18</f>
        <v>0</v>
      </c>
      <c r="D18" s="338">
        <f>'t5'!U19+'t5'!V19</f>
        <v>0</v>
      </c>
      <c r="E18" s="339">
        <f>'t6'!U19+'t6'!V19</f>
        <v>0</v>
      </c>
      <c r="F18" s="339">
        <f>'t4'!AO18</f>
        <v>0</v>
      </c>
      <c r="G18" s="339">
        <f>'t4'!O44</f>
        <v>0</v>
      </c>
      <c r="H18" s="339">
        <f t="shared" si="1"/>
        <v>0</v>
      </c>
      <c r="I18" s="339">
        <f>'t1'!K18+'t1'!L18</f>
        <v>0</v>
      </c>
      <c r="J18" s="100" t="str">
        <f t="shared" si="0"/>
        <v>OK</v>
      </c>
    </row>
    <row r="19" spans="1:10" ht="12.75" customHeight="1">
      <c r="A19" s="659" t="str">
        <f>'t1'!A19</f>
        <v>MAGGIORE</v>
      </c>
      <c r="B19" s="173" t="str">
        <f>'t1'!B19</f>
        <v>019222</v>
      </c>
      <c r="C19" s="338">
        <f>'t1'!C19+'t1'!D19</f>
        <v>0</v>
      </c>
      <c r="D19" s="338">
        <f>'t5'!U20+'t5'!V20</f>
        <v>0</v>
      </c>
      <c r="E19" s="339">
        <f>'t6'!U20+'t6'!V20</f>
        <v>0</v>
      </c>
      <c r="F19" s="339">
        <f>'t4'!AO19</f>
        <v>0</v>
      </c>
      <c r="G19" s="339">
        <f>'t4'!P44</f>
        <v>0</v>
      </c>
      <c r="H19" s="339">
        <f t="shared" si="1"/>
        <v>0</v>
      </c>
      <c r="I19" s="339">
        <f>'t1'!K19+'t1'!L19</f>
        <v>0</v>
      </c>
      <c r="J19" s="100" t="str">
        <f t="shared" si="0"/>
        <v>OK</v>
      </c>
    </row>
    <row r="20" spans="1:10" ht="12.75" customHeight="1">
      <c r="A20" s="659" t="str">
        <f>'t1'!A20</f>
        <v>CAPITANO + 10 ANNI</v>
      </c>
      <c r="B20" s="173" t="str">
        <f>'t1'!B20</f>
        <v>018937</v>
      </c>
      <c r="C20" s="338">
        <f>'t1'!C20+'t1'!D20</f>
        <v>0</v>
      </c>
      <c r="D20" s="338">
        <f>'t5'!U21+'t5'!V21</f>
        <v>0</v>
      </c>
      <c r="E20" s="339">
        <f>'t6'!U21+'t6'!V21</f>
        <v>0</v>
      </c>
      <c r="F20" s="339">
        <f>'t4'!AO20</f>
        <v>0</v>
      </c>
      <c r="G20" s="339">
        <f>'t4'!Q44</f>
        <v>0</v>
      </c>
      <c r="H20" s="339">
        <f t="shared" si="1"/>
        <v>0</v>
      </c>
      <c r="I20" s="339">
        <f>'t1'!K20+'t1'!L20</f>
        <v>0</v>
      </c>
      <c r="J20" s="100" t="str">
        <f t="shared" si="0"/>
        <v>OK</v>
      </c>
    </row>
    <row r="21" spans="1:10" ht="12.75" customHeight="1">
      <c r="A21" s="659" t="str">
        <f>'t1'!A21</f>
        <v>CAPITANO</v>
      </c>
      <c r="B21" s="173" t="str">
        <f>'t1'!B21</f>
        <v>018213</v>
      </c>
      <c r="C21" s="338">
        <f>'t1'!C21+'t1'!D21</f>
        <v>0</v>
      </c>
      <c r="D21" s="338">
        <f>'t5'!U22+'t5'!V22</f>
        <v>0</v>
      </c>
      <c r="E21" s="339">
        <f>'t6'!U22+'t6'!V22</f>
        <v>0</v>
      </c>
      <c r="F21" s="339">
        <f>'t4'!AO21</f>
        <v>0</v>
      </c>
      <c r="G21" s="339">
        <f>'t4'!R44</f>
        <v>0</v>
      </c>
      <c r="H21" s="339">
        <f t="shared" si="1"/>
        <v>0</v>
      </c>
      <c r="I21" s="339">
        <f>'t1'!K21+'t1'!L21</f>
        <v>0</v>
      </c>
      <c r="J21" s="100" t="str">
        <f t="shared" si="0"/>
        <v>OK</v>
      </c>
    </row>
    <row r="22" spans="1:10" ht="12.75" customHeight="1">
      <c r="A22" s="659" t="str">
        <f>'t1'!A22</f>
        <v>TENENTE</v>
      </c>
      <c r="B22" s="173" t="str">
        <f>'t1'!B22</f>
        <v>018226</v>
      </c>
      <c r="C22" s="338">
        <f>'t1'!C22+'t1'!D22</f>
        <v>0</v>
      </c>
      <c r="D22" s="338">
        <f>'t5'!U23+'t5'!V23</f>
        <v>0</v>
      </c>
      <c r="E22" s="339">
        <f>'t6'!U23+'t6'!V23</f>
        <v>0</v>
      </c>
      <c r="F22" s="339">
        <f>'t4'!AO22</f>
        <v>0</v>
      </c>
      <c r="G22" s="339">
        <f>'t4'!S44</f>
        <v>0</v>
      </c>
      <c r="H22" s="339">
        <f t="shared" si="1"/>
        <v>0</v>
      </c>
      <c r="I22" s="339">
        <f>'t1'!K22+'t1'!L22</f>
        <v>0</v>
      </c>
      <c r="J22" s="100" t="str">
        <f t="shared" si="0"/>
        <v>OK</v>
      </c>
    </row>
    <row r="23" spans="1:10" ht="12.75" customHeight="1">
      <c r="A23" s="659" t="str">
        <f>'t1'!A23</f>
        <v>SOTTOTENENTE</v>
      </c>
      <c r="B23" s="173" t="str">
        <f>'t1'!B23</f>
        <v>017225</v>
      </c>
      <c r="C23" s="338">
        <f>'t1'!C23+'t1'!D23</f>
        <v>0</v>
      </c>
      <c r="D23" s="338">
        <f>'t5'!U24+'t5'!V24</f>
        <v>0</v>
      </c>
      <c r="E23" s="339">
        <f>'t6'!U24+'t6'!V24</f>
        <v>0</v>
      </c>
      <c r="F23" s="339">
        <f>'t4'!AO23</f>
        <v>0</v>
      </c>
      <c r="G23" s="339">
        <f>'t4'!T44</f>
        <v>0</v>
      </c>
      <c r="H23" s="339">
        <f t="shared" si="1"/>
        <v>0</v>
      </c>
      <c r="I23" s="339">
        <f>'t1'!K23+'t1'!L23</f>
        <v>0</v>
      </c>
      <c r="J23" s="100" t="str">
        <f t="shared" si="0"/>
        <v>OK</v>
      </c>
    </row>
    <row r="24" spans="1:10" ht="12.75" customHeight="1">
      <c r="A24" s="659" t="str">
        <f>'t1'!A24</f>
        <v>LUOGOTENENTE CARICHE SPECIALI</v>
      </c>
      <c r="B24" s="173" t="str">
        <f>'t1'!B24</f>
        <v>017964</v>
      </c>
      <c r="C24" s="338">
        <f>'t1'!C24+'t1'!D24</f>
        <v>0</v>
      </c>
      <c r="D24" s="338">
        <f>'t5'!U25+'t5'!V25</f>
        <v>0</v>
      </c>
      <c r="E24" s="339">
        <f>'t6'!U25+'t6'!V25</f>
        <v>0</v>
      </c>
      <c r="F24" s="339">
        <f>'t4'!AO24</f>
        <v>0</v>
      </c>
      <c r="G24" s="339">
        <f>'t4'!U44</f>
        <v>0</v>
      </c>
      <c r="H24" s="339">
        <f t="shared" si="1"/>
        <v>0</v>
      </c>
      <c r="I24" s="339">
        <f>'t1'!K24+'t1'!L24</f>
        <v>0</v>
      </c>
      <c r="J24" s="100" t="str">
        <f t="shared" si="0"/>
        <v>OK</v>
      </c>
    </row>
    <row r="25" spans="1:10" ht="12.75" customHeight="1">
      <c r="A25" s="659" t="str">
        <f>'t1'!A25</f>
        <v>LUOGOTENENTE</v>
      </c>
      <c r="B25" s="173" t="str">
        <f>'t1'!B25</f>
        <v>017836</v>
      </c>
      <c r="C25" s="338">
        <f>'t1'!C25+'t1'!D25</f>
        <v>0</v>
      </c>
      <c r="D25" s="338">
        <f>'t5'!U26+'t5'!V26</f>
        <v>0</v>
      </c>
      <c r="E25" s="339">
        <f>'t6'!U26+'t6'!V26</f>
        <v>0</v>
      </c>
      <c r="F25" s="339">
        <f>'t4'!AO25</f>
        <v>0</v>
      </c>
      <c r="G25" s="339">
        <f>'t4'!V44</f>
        <v>0</v>
      </c>
      <c r="H25" s="339">
        <f t="shared" si="1"/>
        <v>0</v>
      </c>
      <c r="I25" s="339">
        <f>'t1'!K25+'t1'!L25</f>
        <v>0</v>
      </c>
      <c r="J25" s="100" t="str">
        <f t="shared" si="0"/>
        <v>OK</v>
      </c>
    </row>
    <row r="26" spans="1:10" ht="12.75" customHeight="1">
      <c r="A26" s="659" t="str">
        <f>'t1'!A26</f>
        <v>MARESCIALLO AIUTANTE CON 8 ANNI NEL GRADO</v>
      </c>
      <c r="B26" s="173" t="str">
        <f>'t1'!B26</f>
        <v>017837</v>
      </c>
      <c r="C26" s="338">
        <f>'t1'!C26+'t1'!D26</f>
        <v>0</v>
      </c>
      <c r="D26" s="338">
        <f>'t5'!U27+'t5'!V27</f>
        <v>0</v>
      </c>
      <c r="E26" s="339">
        <f>'t6'!U27+'t6'!V27</f>
        <v>0</v>
      </c>
      <c r="F26" s="339">
        <f>'t4'!AO26</f>
        <v>0</v>
      </c>
      <c r="G26" s="339">
        <f>'t4'!W44</f>
        <v>0</v>
      </c>
      <c r="H26" s="339">
        <f t="shared" si="1"/>
        <v>0</v>
      </c>
      <c r="I26" s="339">
        <f>'t1'!K26+'t1'!L26</f>
        <v>0</v>
      </c>
      <c r="J26" s="100" t="str">
        <f t="shared" si="0"/>
        <v>OK</v>
      </c>
    </row>
    <row r="27" spans="1:10" ht="12.75" customHeight="1">
      <c r="A27" s="659" t="str">
        <f>'t1'!A27</f>
        <v>MARESCIALLO AIUTANTE</v>
      </c>
      <c r="B27" s="173" t="str">
        <f>'t1'!B27</f>
        <v>017237</v>
      </c>
      <c r="C27" s="338">
        <f>'t1'!C27+'t1'!D27</f>
        <v>0</v>
      </c>
      <c r="D27" s="338">
        <f>'t5'!U28+'t5'!V28</f>
        <v>0</v>
      </c>
      <c r="E27" s="339">
        <f>'t6'!U28+'t6'!V28</f>
        <v>0</v>
      </c>
      <c r="F27" s="339">
        <f>'t4'!AO27</f>
        <v>0</v>
      </c>
      <c r="G27" s="339">
        <f>'t4'!X44</f>
        <v>0</v>
      </c>
      <c r="H27" s="339">
        <f t="shared" si="1"/>
        <v>0</v>
      </c>
      <c r="I27" s="339">
        <f>'t1'!K27+'t1'!L27</f>
        <v>0</v>
      </c>
      <c r="J27" s="100" t="str">
        <f t="shared" si="0"/>
        <v>OK</v>
      </c>
    </row>
    <row r="28" spans="1:10" ht="12.75" customHeight="1">
      <c r="A28" s="659" t="str">
        <f>'t1'!A28</f>
        <v>MARESCIALLO CAPO CON 10 ANNI</v>
      </c>
      <c r="B28" s="173" t="str">
        <f>'t1'!B28</f>
        <v>016MC0</v>
      </c>
      <c r="C28" s="338">
        <f>'t1'!C28+'t1'!D28</f>
        <v>0</v>
      </c>
      <c r="D28" s="338">
        <f>'t5'!U29+'t5'!V29</f>
        <v>0</v>
      </c>
      <c r="E28" s="339">
        <f>'t6'!U29+'t6'!V29</f>
        <v>0</v>
      </c>
      <c r="F28" s="339">
        <f>'t4'!AO28</f>
        <v>0</v>
      </c>
      <c r="G28" s="339">
        <f>'t4'!Y44</f>
        <v>0</v>
      </c>
      <c r="H28" s="339">
        <f t="shared" si="1"/>
        <v>0</v>
      </c>
      <c r="I28" s="339">
        <f>'t1'!K28+'t1'!L28</f>
        <v>0</v>
      </c>
      <c r="J28" s="100" t="str">
        <f t="shared" si="0"/>
        <v>OK</v>
      </c>
    </row>
    <row r="29" spans="1:10" ht="12.75" customHeight="1">
      <c r="A29" s="659" t="str">
        <f>'t1'!A29</f>
        <v>MARESCIALLO CAPO</v>
      </c>
      <c r="B29" s="173" t="str">
        <f>'t1'!B29</f>
        <v>016224</v>
      </c>
      <c r="C29" s="338">
        <f>'t1'!C29+'t1'!D29</f>
        <v>0</v>
      </c>
      <c r="D29" s="338">
        <f>'t5'!U30+'t5'!V30</f>
        <v>0</v>
      </c>
      <c r="E29" s="339">
        <f>'t6'!U30+'t6'!V30</f>
        <v>0</v>
      </c>
      <c r="F29" s="339">
        <f>'t4'!AO29</f>
        <v>0</v>
      </c>
      <c r="G29" s="339">
        <f>'t4'!Z44</f>
        <v>0</v>
      </c>
      <c r="H29" s="339">
        <f t="shared" si="1"/>
        <v>0</v>
      </c>
      <c r="I29" s="339">
        <f>'t1'!K29+'t1'!L29</f>
        <v>0</v>
      </c>
      <c r="J29" s="100" t="str">
        <f t="shared" si="0"/>
        <v>OK</v>
      </c>
    </row>
    <row r="30" spans="1:10" ht="12.75" customHeight="1">
      <c r="A30" s="659" t="str">
        <f>'t1'!A30</f>
        <v>MARESCIALLO ORDINARIO</v>
      </c>
      <c r="B30" s="173" t="str">
        <f>'t1'!B30</f>
        <v>015238</v>
      </c>
      <c r="C30" s="338">
        <f>'t1'!C30+'t1'!D30</f>
        <v>0</v>
      </c>
      <c r="D30" s="338">
        <f>'t5'!U31+'t5'!V31</f>
        <v>0</v>
      </c>
      <c r="E30" s="339">
        <f>'t6'!U31+'t6'!V31</f>
        <v>0</v>
      </c>
      <c r="F30" s="339">
        <f>'t4'!AO30</f>
        <v>0</v>
      </c>
      <c r="G30" s="339">
        <f>'t4'!AA44</f>
        <v>0</v>
      </c>
      <c r="H30" s="339">
        <f t="shared" si="1"/>
        <v>0</v>
      </c>
      <c r="I30" s="339">
        <f>'t1'!K30+'t1'!L30</f>
        <v>0</v>
      </c>
      <c r="J30" s="100" t="str">
        <f t="shared" si="0"/>
        <v>OK</v>
      </c>
    </row>
    <row r="31" spans="1:10" ht="12.75" customHeight="1">
      <c r="A31" s="659" t="str">
        <f>'t1'!A31</f>
        <v>MARESCIALLO</v>
      </c>
      <c r="B31" s="173" t="str">
        <f>'t1'!B31</f>
        <v>014324</v>
      </c>
      <c r="C31" s="338">
        <f>'t1'!C31+'t1'!D31</f>
        <v>0</v>
      </c>
      <c r="D31" s="338">
        <f>'t5'!U32+'t5'!V32</f>
        <v>0</v>
      </c>
      <c r="E31" s="339">
        <f>'t6'!U32+'t6'!V32</f>
        <v>0</v>
      </c>
      <c r="F31" s="339">
        <f>'t4'!AO31</f>
        <v>0</v>
      </c>
      <c r="G31" s="339">
        <f>'t4'!AB44</f>
        <v>0</v>
      </c>
      <c r="H31" s="339">
        <f t="shared" si="1"/>
        <v>0</v>
      </c>
      <c r="I31" s="339">
        <f>'t1'!K31+'t1'!L31</f>
        <v>0</v>
      </c>
      <c r="J31" s="100" t="str">
        <f t="shared" si="0"/>
        <v>OK</v>
      </c>
    </row>
    <row r="32" spans="1:10" ht="12.75" customHeight="1">
      <c r="A32" s="659" t="str">
        <f>'t1'!A32</f>
        <v>BRIGADIERE CAPO QUALIFICA SPECIALE</v>
      </c>
      <c r="B32" s="173" t="str">
        <f>'t1'!B32</f>
        <v>015965</v>
      </c>
      <c r="C32" s="338">
        <f>'t1'!C32+'t1'!D32</f>
        <v>0</v>
      </c>
      <c r="D32" s="338">
        <f>'t5'!U33+'t5'!V33</f>
        <v>0</v>
      </c>
      <c r="E32" s="339">
        <f>'t6'!U33+'t6'!V33</f>
        <v>0</v>
      </c>
      <c r="F32" s="339">
        <f>'t4'!AO32</f>
        <v>0</v>
      </c>
      <c r="G32" s="339">
        <f>'t4'!AC44</f>
        <v>0</v>
      </c>
      <c r="H32" s="339">
        <f t="shared" si="1"/>
        <v>0</v>
      </c>
      <c r="I32" s="339">
        <f>'t1'!K32+'t1'!L32</f>
        <v>0</v>
      </c>
      <c r="J32" s="100" t="str">
        <f t="shared" si="0"/>
        <v>OK</v>
      </c>
    </row>
    <row r="33" spans="1:10" ht="12.75" customHeight="1">
      <c r="A33" s="659" t="str">
        <f>'t1'!A33</f>
        <v>BRIGADIERE CAPO CON 4 ANNI NEL GRADO</v>
      </c>
      <c r="B33" s="173" t="str">
        <f>'t1'!B33</f>
        <v>015966</v>
      </c>
      <c r="C33" s="338">
        <f>'t1'!C33+'t1'!D33</f>
        <v>0</v>
      </c>
      <c r="D33" s="338">
        <f>'t5'!U34+'t5'!V34</f>
        <v>0</v>
      </c>
      <c r="E33" s="339">
        <f>'t6'!U34+'t6'!V34</f>
        <v>0</v>
      </c>
      <c r="F33" s="339">
        <f>'t4'!AO33</f>
        <v>0</v>
      </c>
      <c r="G33" s="339">
        <f>'t4'!AD44</f>
        <v>0</v>
      </c>
      <c r="H33" s="339">
        <f t="shared" si="1"/>
        <v>0</v>
      </c>
      <c r="I33" s="339">
        <f>'t1'!K33+'t1'!L33</f>
        <v>0</v>
      </c>
      <c r="J33" s="100" t="str">
        <f t="shared" si="0"/>
        <v>OK</v>
      </c>
    </row>
    <row r="34" spans="1:10" ht="12.75" customHeight="1">
      <c r="A34" s="659" t="str">
        <f>'t1'!A34</f>
        <v>BRIGADIERE CAPO</v>
      </c>
      <c r="B34" s="173" t="str">
        <f>'t1'!B34</f>
        <v>015212</v>
      </c>
      <c r="C34" s="338">
        <f>'t1'!C34+'t1'!D34</f>
        <v>0</v>
      </c>
      <c r="D34" s="338">
        <f>'t5'!U35+'t5'!V35</f>
        <v>0</v>
      </c>
      <c r="E34" s="339">
        <f>'t6'!U35+'t6'!V35</f>
        <v>0</v>
      </c>
      <c r="F34" s="339">
        <f>'t4'!AO34</f>
        <v>0</v>
      </c>
      <c r="G34" s="339">
        <f>'t4'!AE44</f>
        <v>0</v>
      </c>
      <c r="H34" s="339">
        <f t="shared" si="1"/>
        <v>0</v>
      </c>
      <c r="I34" s="339">
        <f>'t1'!K34+'t1'!L34</f>
        <v>0</v>
      </c>
      <c r="J34" s="100" t="str">
        <f t="shared" si="0"/>
        <v>OK</v>
      </c>
    </row>
    <row r="35" spans="1:10" ht="12.75" customHeight="1">
      <c r="A35" s="659" t="str">
        <f>'t1'!A35</f>
        <v>BRIGADIERE</v>
      </c>
      <c r="B35" s="173" t="str">
        <f>'t1'!B35</f>
        <v>014211</v>
      </c>
      <c r="C35" s="338">
        <f>'t1'!C35+'t1'!D35</f>
        <v>0</v>
      </c>
      <c r="D35" s="338">
        <f>'t5'!U36+'t5'!V36</f>
        <v>0</v>
      </c>
      <c r="E35" s="339">
        <f>'t6'!U36+'t6'!V36</f>
        <v>0</v>
      </c>
      <c r="F35" s="339">
        <f>'t4'!AO35</f>
        <v>0</v>
      </c>
      <c r="G35" s="339">
        <f>'t4'!AF44</f>
        <v>0</v>
      </c>
      <c r="H35" s="339">
        <f t="shared" si="1"/>
        <v>0</v>
      </c>
      <c r="I35" s="339">
        <f>'t1'!K35+'t1'!L35</f>
        <v>0</v>
      </c>
      <c r="J35" s="100" t="str">
        <f t="shared" si="0"/>
        <v>OK</v>
      </c>
    </row>
    <row r="36" spans="1:10" ht="12.75" customHeight="1">
      <c r="A36" s="659" t="str">
        <f>'t1'!A36</f>
        <v>VICE BRIGADIERE</v>
      </c>
      <c r="B36" s="173" t="str">
        <f>'t1'!B36</f>
        <v>014230</v>
      </c>
      <c r="C36" s="338">
        <f>'t1'!C36+'t1'!D36</f>
        <v>0</v>
      </c>
      <c r="D36" s="338">
        <f>'t5'!U37+'t5'!V37</f>
        <v>0</v>
      </c>
      <c r="E36" s="339">
        <f>'t6'!U37+'t6'!V37</f>
        <v>0</v>
      </c>
      <c r="F36" s="339">
        <f>'t4'!AO36</f>
        <v>0</v>
      </c>
      <c r="G36" s="339">
        <f>'t4'!AG44</f>
        <v>0</v>
      </c>
      <c r="H36" s="339">
        <f t="shared" si="1"/>
        <v>0</v>
      </c>
      <c r="I36" s="339">
        <f>'t1'!K36+'t1'!L36</f>
        <v>0</v>
      </c>
      <c r="J36" s="100" t="str">
        <f t="shared" si="0"/>
        <v>OK</v>
      </c>
    </row>
    <row r="37" spans="1:10" ht="12.75" customHeight="1">
      <c r="A37" s="659" t="str">
        <f>'t1'!A37</f>
        <v>APPUNTATO SCELTO QUALIFICA SPECIALE</v>
      </c>
      <c r="B37" s="173" t="str">
        <f>'t1'!B37</f>
        <v>013967</v>
      </c>
      <c r="C37" s="338">
        <f>'t1'!C37+'t1'!D37</f>
        <v>0</v>
      </c>
      <c r="D37" s="338">
        <f>'t5'!U38+'t5'!V38</f>
        <v>0</v>
      </c>
      <c r="E37" s="339">
        <f>'t6'!U38+'t6'!V38</f>
        <v>0</v>
      </c>
      <c r="F37" s="339">
        <f>'t4'!AO37</f>
        <v>0</v>
      </c>
      <c r="G37" s="339">
        <f>'t4'!AH44</f>
        <v>0</v>
      </c>
      <c r="H37" s="339">
        <f t="shared" si="1"/>
        <v>0</v>
      </c>
      <c r="I37" s="339">
        <f>'t1'!K37+'t1'!L37</f>
        <v>0</v>
      </c>
      <c r="J37" s="100" t="str">
        <f t="shared" si="0"/>
        <v>OK</v>
      </c>
    </row>
    <row r="38" spans="1:10" ht="12.75" customHeight="1">
      <c r="A38" s="659" t="str">
        <f>'t1'!A38</f>
        <v>APPUNTATO SCELTO CON 5 ANNI NEL GRADO</v>
      </c>
      <c r="B38" s="173" t="str">
        <f>'t1'!B38</f>
        <v>013968</v>
      </c>
      <c r="C38" s="338">
        <f>'t1'!C38+'t1'!D38</f>
        <v>0</v>
      </c>
      <c r="D38" s="338">
        <f>'t5'!U39+'t5'!V39</f>
        <v>0</v>
      </c>
      <c r="E38" s="339">
        <f>'t6'!U39+'t6'!V39</f>
        <v>0</v>
      </c>
      <c r="F38" s="339">
        <f>'t4'!AO38</f>
        <v>0</v>
      </c>
      <c r="G38" s="339">
        <f>'t4'!AI44</f>
        <v>0</v>
      </c>
      <c r="H38" s="339">
        <f t="shared" si="1"/>
        <v>0</v>
      </c>
      <c r="I38" s="339">
        <f>'t1'!K38+'t1'!L38</f>
        <v>0</v>
      </c>
      <c r="J38" s="100" t="str">
        <f t="shared" si="0"/>
        <v>OK</v>
      </c>
    </row>
    <row r="39" spans="1:10" ht="12.75" customHeight="1">
      <c r="A39" s="659" t="str">
        <f>'t1'!A39</f>
        <v>APPUNTATO SCELTO</v>
      </c>
      <c r="B39" s="173" t="str">
        <f>'t1'!B39</f>
        <v>013231</v>
      </c>
      <c r="C39" s="338">
        <f>'t1'!C39+'t1'!D39</f>
        <v>0</v>
      </c>
      <c r="D39" s="338">
        <f>'t5'!U40+'t5'!V40</f>
        <v>0</v>
      </c>
      <c r="E39" s="339">
        <f>'t6'!U40+'t6'!V40</f>
        <v>0</v>
      </c>
      <c r="F39" s="339">
        <f>'t4'!AO39</f>
        <v>0</v>
      </c>
      <c r="G39" s="339">
        <f>'t4'!AJ44</f>
        <v>0</v>
      </c>
      <c r="H39" s="339">
        <f t="shared" si="1"/>
        <v>0</v>
      </c>
      <c r="I39" s="339">
        <f>'t1'!K39+'t1'!L39</f>
        <v>0</v>
      </c>
      <c r="J39" s="100" t="str">
        <f t="shared" si="0"/>
        <v>OK</v>
      </c>
    </row>
    <row r="40" spans="1:10" ht="12.75" customHeight="1">
      <c r="A40" s="659" t="str">
        <f>'t1'!A40</f>
        <v>APPUNTATO</v>
      </c>
      <c r="B40" s="173" t="str">
        <f>'t1'!B40</f>
        <v>013210</v>
      </c>
      <c r="C40" s="338">
        <f>'t1'!C40+'t1'!D40</f>
        <v>0</v>
      </c>
      <c r="D40" s="338">
        <f>'t5'!U41+'t5'!V41</f>
        <v>0</v>
      </c>
      <c r="E40" s="339">
        <f>'t6'!U41+'t6'!V41</f>
        <v>0</v>
      </c>
      <c r="F40" s="339">
        <f>'t4'!AO40</f>
        <v>0</v>
      </c>
      <c r="G40" s="339">
        <f>'t4'!AK44</f>
        <v>0</v>
      </c>
      <c r="H40" s="339">
        <f t="shared" si="1"/>
        <v>0</v>
      </c>
      <c r="I40" s="339">
        <f>'t1'!K40+'t1'!L40</f>
        <v>0</v>
      </c>
      <c r="J40" s="100" t="str">
        <f t="shared" si="0"/>
        <v>OK</v>
      </c>
    </row>
    <row r="41" spans="1:10" ht="12.75" customHeight="1">
      <c r="A41" s="659" t="str">
        <f>'t1'!A41</f>
        <v>FINANZIERE SCELTO</v>
      </c>
      <c r="B41" s="173" t="str">
        <f>'t1'!B41</f>
        <v>013236</v>
      </c>
      <c r="C41" s="338">
        <f>'t1'!C41+'t1'!D41</f>
        <v>0</v>
      </c>
      <c r="D41" s="338">
        <f>'t5'!U42+'t5'!V42</f>
        <v>0</v>
      </c>
      <c r="E41" s="339">
        <f>'t6'!U42+'t6'!V42</f>
        <v>0</v>
      </c>
      <c r="F41" s="339">
        <f>'t4'!AO41</f>
        <v>0</v>
      </c>
      <c r="G41" s="339">
        <f>'t4'!AL44</f>
        <v>0</v>
      </c>
      <c r="H41" s="339">
        <f>C41-D41+E41-F41+G41</f>
        <v>0</v>
      </c>
      <c r="I41" s="339">
        <f>'t1'!K41+'t1'!L41</f>
        <v>0</v>
      </c>
      <c r="J41" s="100" t="str">
        <f t="shared" si="0"/>
        <v>OK</v>
      </c>
    </row>
    <row r="42" spans="1:10" ht="12.75" customHeight="1">
      <c r="A42" s="659" t="str">
        <f>'t1'!A42</f>
        <v>FINANZIERE</v>
      </c>
      <c r="B42" s="173" t="str">
        <f>'t1'!B42</f>
        <v>013234</v>
      </c>
      <c r="C42" s="338">
        <f>'t1'!C42+'t1'!D42</f>
        <v>0</v>
      </c>
      <c r="D42" s="338">
        <f>'t5'!U43+'t5'!V43</f>
        <v>0</v>
      </c>
      <c r="E42" s="339">
        <f>'t6'!U43+'t6'!V43</f>
        <v>0</v>
      </c>
      <c r="F42" s="339">
        <f>'t4'!AO42</f>
        <v>0</v>
      </c>
      <c r="G42" s="339">
        <f>'t4'!AM44</f>
        <v>0</v>
      </c>
      <c r="H42" s="339">
        <f>C42-D42+E42-F42+G42</f>
        <v>0</v>
      </c>
      <c r="I42" s="339">
        <f>'t1'!K42+'t1'!L42</f>
        <v>0</v>
      </c>
      <c r="J42" s="100" t="str">
        <f t="shared" si="0"/>
        <v>OK</v>
      </c>
    </row>
    <row r="43" spans="1:10" ht="12.75" customHeight="1">
      <c r="A43" s="659" t="str">
        <f>'t1'!A43</f>
        <v>ALLIEVI</v>
      </c>
      <c r="B43" s="173" t="str">
        <f>'t1'!B43</f>
        <v>000180</v>
      </c>
      <c r="C43" s="338">
        <f>'t1'!C43+'t1'!D43</f>
        <v>0</v>
      </c>
      <c r="D43" s="338">
        <f>'t5'!U44+'t5'!V44</f>
        <v>0</v>
      </c>
      <c r="E43" s="339">
        <f>'t6'!U44+'t6'!V44</f>
        <v>0</v>
      </c>
      <c r="F43" s="339">
        <f>'t4'!AO43</f>
        <v>0</v>
      </c>
      <c r="G43" s="339">
        <f>'t4'!AN44</f>
        <v>0</v>
      </c>
      <c r="H43" s="339">
        <f>C43-D43+E43-F43+G43</f>
        <v>0</v>
      </c>
      <c r="I43" s="339">
        <f>'t1'!K43+'t1'!L43</f>
        <v>0</v>
      </c>
      <c r="J43" s="100" t="str">
        <f t="shared" si="0"/>
        <v>OK</v>
      </c>
    </row>
    <row r="44" spans="1:10" s="345" customFormat="1" ht="15.75" customHeight="1">
      <c r="A44" s="660" t="str">
        <f>'t1'!A44</f>
        <v>TOTALE</v>
      </c>
      <c r="B44" s="193"/>
      <c r="C44" s="363">
        <f aca="true" t="shared" si="2" ref="C44:I44">SUM(C6:C43)</f>
        <v>0</v>
      </c>
      <c r="D44" s="363">
        <f t="shared" si="2"/>
        <v>0</v>
      </c>
      <c r="E44" s="363">
        <f t="shared" si="2"/>
        <v>0</v>
      </c>
      <c r="F44" s="363">
        <f t="shared" si="2"/>
        <v>0</v>
      </c>
      <c r="G44" s="363">
        <f t="shared" si="2"/>
        <v>0</v>
      </c>
      <c r="H44" s="363">
        <f t="shared" si="2"/>
        <v>0</v>
      </c>
      <c r="I44" s="363">
        <f t="shared" si="2"/>
        <v>0</v>
      </c>
      <c r="J44" s="364" t="str">
        <f>IF(H44=I44,"OK","ERRORE")</f>
        <v>OK</v>
      </c>
    </row>
    <row r="49" spans="6:20" ht="9.75">
      <c r="F49" s="360"/>
      <c r="G49" s="360"/>
      <c r="H49" s="360"/>
      <c r="I49" s="360"/>
      <c r="J49" s="360"/>
      <c r="K49" s="361"/>
      <c r="L49" s="361"/>
      <c r="M49" s="361"/>
      <c r="N49" s="361"/>
      <c r="O49" s="361"/>
      <c r="P49" s="361"/>
      <c r="Q49" s="361"/>
      <c r="R49" s="361"/>
      <c r="S49" s="361"/>
      <c r="T49" s="361"/>
    </row>
    <row r="53" ht="9.75">
      <c r="G53" s="360"/>
    </row>
    <row r="54" ht="9.75">
      <c r="G54" s="360"/>
    </row>
    <row r="55" ht="9.75">
      <c r="G55" s="360"/>
    </row>
    <row r="56" ht="9.75">
      <c r="G56" s="360"/>
    </row>
    <row r="57" ht="9.75">
      <c r="G57" s="360"/>
    </row>
    <row r="58" ht="9.75">
      <c r="G58" s="361"/>
    </row>
    <row r="59" ht="9.75">
      <c r="G59" s="361"/>
    </row>
    <row r="60" ht="9.75">
      <c r="G60" s="361"/>
    </row>
    <row r="61" ht="9.75">
      <c r="G61" s="361"/>
    </row>
    <row r="62" ht="9.75">
      <c r="G62" s="361"/>
    </row>
    <row r="63" ht="9.75">
      <c r="G63" s="361"/>
    </row>
    <row r="64" ht="9.75">
      <c r="G64" s="361"/>
    </row>
    <row r="65" ht="9.75">
      <c r="G65" s="361"/>
    </row>
    <row r="66" ht="9.75">
      <c r="G66" s="361"/>
    </row>
    <row r="67" ht="9.75">
      <c r="G67" s="361"/>
    </row>
  </sheetData>
  <sheetProtection password="EA98" sheet="1" formatColumns="0" selectLockedCells="1" selectUnlockedCells="1"/>
  <mergeCells count="2">
    <mergeCell ref="A1:H1"/>
    <mergeCell ref="D2:J2"/>
  </mergeCells>
  <printOptions horizontalCentered="1" verticalCentered="1"/>
  <pageMargins left="0" right="0" top="0.15748031496062992" bottom="0.15748031496062992" header="0.1968503937007874" footer="0.1968503937007874"/>
  <pageSetup horizontalDpi="300" verticalDpi="300" orientation="landscape" paperSize="9" scale="85" r:id="rId2"/>
  <drawing r:id="rId1"/>
</worksheet>
</file>

<file path=xl/worksheets/sheet19.xml><?xml version="1.0" encoding="utf-8"?>
<worksheet xmlns="http://schemas.openxmlformats.org/spreadsheetml/2006/main" xmlns:r="http://schemas.openxmlformats.org/officeDocument/2006/relationships">
  <sheetPr codeName="Foglio23"/>
  <dimension ref="A1:M45"/>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A6" sqref="A6"/>
    </sheetView>
  </sheetViews>
  <sheetFormatPr defaultColWidth="9.33203125" defaultRowHeight="10.5"/>
  <cols>
    <col min="1" max="1" width="47.83203125" style="5" customWidth="1"/>
    <col min="2" max="2" width="12.5" style="7" customWidth="1"/>
    <col min="3" max="3" width="11" style="7" customWidth="1"/>
    <col min="4" max="5" width="12.5" style="7" customWidth="1"/>
    <col min="6" max="7" width="10.83203125" style="7" customWidth="1"/>
    <col min="8" max="8" width="11" style="7" customWidth="1"/>
    <col min="9" max="10" width="12.5" style="7" customWidth="1"/>
    <col min="11" max="11" width="10.83203125" style="7" customWidth="1"/>
    <col min="12" max="12" width="10.83203125" style="5" customWidth="1"/>
    <col min="13" max="16384" width="9.33203125" style="5" customWidth="1"/>
  </cols>
  <sheetData>
    <row r="1" spans="1:13" ht="43.5" customHeight="1">
      <c r="A1" s="972" t="str">
        <f>'t1'!A1</f>
        <v>GUARDIA di FINANZA - anno 2021</v>
      </c>
      <c r="B1" s="972"/>
      <c r="C1" s="972"/>
      <c r="D1" s="972"/>
      <c r="E1" s="972"/>
      <c r="F1" s="972"/>
      <c r="G1" s="972"/>
      <c r="H1" s="972"/>
      <c r="I1" s="972"/>
      <c r="J1" s="972"/>
      <c r="K1" s="3"/>
      <c r="L1" s="310"/>
      <c r="M1"/>
    </row>
    <row r="2" spans="2:13" ht="12.75" customHeight="1">
      <c r="B2" s="5"/>
      <c r="C2" s="5"/>
      <c r="D2" s="5"/>
      <c r="E2" s="1059"/>
      <c r="F2" s="1059"/>
      <c r="G2" s="1059"/>
      <c r="H2" s="1059"/>
      <c r="I2" s="1059"/>
      <c r="J2" s="1059"/>
      <c r="K2" s="1059"/>
      <c r="L2" s="1059"/>
      <c r="M2"/>
    </row>
    <row r="3" spans="1:11" ht="21" customHeight="1">
      <c r="A3" s="183" t="str">
        <f>"Tavola di coerenza tra presenti al 31.12."&amp;'t1'!L1&amp;" rilevati nelle Tabelle 1, 7, 8 e 9 (Squadratura 2)"</f>
        <v>Tavola di coerenza tra presenti al 31.12.2021 rilevati nelle Tabelle 1, 7, 8 e 9 (Squadratura 2)</v>
      </c>
      <c r="C3" s="5"/>
      <c r="D3" s="5"/>
      <c r="E3" s="5"/>
      <c r="F3" s="5"/>
      <c r="G3" s="5"/>
      <c r="H3" s="5"/>
      <c r="I3" s="5"/>
      <c r="J3" s="5"/>
      <c r="K3" s="5"/>
    </row>
    <row r="4" spans="1:12" s="99" customFormat="1" ht="11.25" customHeight="1">
      <c r="A4" s="175" t="s">
        <v>614</v>
      </c>
      <c r="B4" s="175"/>
      <c r="C4" s="1060" t="s">
        <v>231</v>
      </c>
      <c r="D4" s="1061"/>
      <c r="E4" s="1061"/>
      <c r="F4" s="1061"/>
      <c r="G4" s="1062"/>
      <c r="H4" s="1060" t="s">
        <v>232</v>
      </c>
      <c r="I4" s="1061"/>
      <c r="J4" s="1061"/>
      <c r="K4" s="1061"/>
      <c r="L4" s="1062"/>
    </row>
    <row r="5" spans="1:12" ht="70.5" customHeight="1">
      <c r="A5" s="166" t="s">
        <v>172</v>
      </c>
      <c r="B5" s="166" t="s">
        <v>171</v>
      </c>
      <c r="C5" s="174" t="str">
        <f>"Presenti 31.12."&amp;'t1'!L1&amp;" (Tab 1)"</f>
        <v>Presenti 31.12.2021 (Tab 1)</v>
      </c>
      <c r="D5" s="171" t="s">
        <v>182</v>
      </c>
      <c r="E5" s="171" t="s">
        <v>183</v>
      </c>
      <c r="F5" s="171" t="s">
        <v>9</v>
      </c>
      <c r="G5" s="171" t="s">
        <v>181</v>
      </c>
      <c r="H5" s="174" t="str">
        <f>"Presenti 31.12."&amp;'t1'!L1&amp;" (Tab 1)"</f>
        <v>Presenti 31.12.2021 (Tab 1)</v>
      </c>
      <c r="I5" s="171" t="s">
        <v>182</v>
      </c>
      <c r="J5" s="171" t="s">
        <v>183</v>
      </c>
      <c r="K5" s="171" t="s">
        <v>9</v>
      </c>
      <c r="L5" s="171" t="s">
        <v>181</v>
      </c>
    </row>
    <row r="6" spans="1:12" ht="9.75">
      <c r="A6" s="167"/>
      <c r="B6" s="167"/>
      <c r="C6" s="176" t="s">
        <v>173</v>
      </c>
      <c r="D6" s="176" t="s">
        <v>174</v>
      </c>
      <c r="E6" s="176" t="s">
        <v>175</v>
      </c>
      <c r="F6" s="176" t="s">
        <v>176</v>
      </c>
      <c r="G6" s="177" t="s">
        <v>199</v>
      </c>
      <c r="H6" s="176" t="s">
        <v>177</v>
      </c>
      <c r="I6" s="176" t="s">
        <v>197</v>
      </c>
      <c r="J6" s="176" t="s">
        <v>179</v>
      </c>
      <c r="K6" s="176" t="s">
        <v>187</v>
      </c>
      <c r="L6" s="177" t="s">
        <v>200</v>
      </c>
    </row>
    <row r="7" spans="1:12" ht="12.75" customHeight="1">
      <c r="A7" s="125" t="str">
        <f>'t1'!A6</f>
        <v>COMANDANTE GENERALE</v>
      </c>
      <c r="B7" s="173" t="str">
        <f>'t1'!B6</f>
        <v>0D0219</v>
      </c>
      <c r="C7" s="338">
        <f>'t1'!K6</f>
        <v>0</v>
      </c>
      <c r="D7" s="338">
        <f>'t7'!W6</f>
        <v>0</v>
      </c>
      <c r="E7" s="339">
        <f>'t8'!AA6</f>
        <v>0</v>
      </c>
      <c r="F7" s="339">
        <f>'t9'!O6</f>
        <v>0</v>
      </c>
      <c r="G7" s="100" t="str">
        <f aca="true" t="shared" si="0" ref="G7:G44">IF(COUNTIF(C7:F7,C7)=4,"OK","ERRORE")</f>
        <v>OK</v>
      </c>
      <c r="H7" s="339">
        <f>'t1'!L6</f>
        <v>0</v>
      </c>
      <c r="I7" s="339">
        <f>'t7'!X6</f>
        <v>0</v>
      </c>
      <c r="J7" s="339">
        <f>'t8'!AB6</f>
        <v>0</v>
      </c>
      <c r="K7" s="338">
        <f>'t9'!P6</f>
        <v>0</v>
      </c>
      <c r="L7" s="100" t="str">
        <f aca="true" t="shared" si="1" ref="L7:L44">IF(COUNTIF(H7:K7,H7)=4,"OK","ERRORE")</f>
        <v>OK</v>
      </c>
    </row>
    <row r="8" spans="1:12" ht="12.75" customHeight="1">
      <c r="A8" s="125" t="str">
        <f>'t1'!A7</f>
        <v>GENERALE CORPO DI ARMATA</v>
      </c>
      <c r="B8" s="173" t="str">
        <f>'t1'!B7</f>
        <v>0D0554</v>
      </c>
      <c r="C8" s="338">
        <f>'t1'!K7</f>
        <v>0</v>
      </c>
      <c r="D8" s="338">
        <f>'t7'!W7</f>
        <v>0</v>
      </c>
      <c r="E8" s="339">
        <f>'t8'!AA7</f>
        <v>0</v>
      </c>
      <c r="F8" s="339">
        <f>'t9'!O7</f>
        <v>0</v>
      </c>
      <c r="G8" s="100" t="str">
        <f t="shared" si="0"/>
        <v>OK</v>
      </c>
      <c r="H8" s="339">
        <f>'t1'!L7</f>
        <v>0</v>
      </c>
      <c r="I8" s="339">
        <f>'t7'!X7</f>
        <v>0</v>
      </c>
      <c r="J8" s="339">
        <f>'t8'!AB7</f>
        <v>0</v>
      </c>
      <c r="K8" s="338">
        <f>'t9'!P7</f>
        <v>0</v>
      </c>
      <c r="L8" s="100" t="str">
        <f t="shared" si="1"/>
        <v>OK</v>
      </c>
    </row>
    <row r="9" spans="1:12" ht="12.75" customHeight="1">
      <c r="A9" s="125" t="str">
        <f>'t1'!A8</f>
        <v>GENERALE DI DIVISIONE</v>
      </c>
      <c r="B9" s="173" t="str">
        <f>'t1'!B8</f>
        <v>0D0221</v>
      </c>
      <c r="C9" s="338">
        <f>'t1'!K8</f>
        <v>0</v>
      </c>
      <c r="D9" s="338">
        <f>'t7'!W8</f>
        <v>0</v>
      </c>
      <c r="E9" s="339">
        <f>'t8'!AA8</f>
        <v>0</v>
      </c>
      <c r="F9" s="339">
        <f>'t9'!O8</f>
        <v>0</v>
      </c>
      <c r="G9" s="100" t="str">
        <f t="shared" si="0"/>
        <v>OK</v>
      </c>
      <c r="H9" s="339">
        <f>'t1'!L8</f>
        <v>0</v>
      </c>
      <c r="I9" s="339">
        <f>'t7'!X8</f>
        <v>0</v>
      </c>
      <c r="J9" s="339">
        <f>'t8'!AB8</f>
        <v>0</v>
      </c>
      <c r="K9" s="338">
        <f>'t9'!P8</f>
        <v>0</v>
      </c>
      <c r="L9" s="100" t="str">
        <f t="shared" si="1"/>
        <v>OK</v>
      </c>
    </row>
    <row r="10" spans="1:12" ht="12.75" customHeight="1">
      <c r="A10" s="125" t="str">
        <f>'t1'!A9</f>
        <v>GENERALE DI BRIGATA</v>
      </c>
      <c r="B10" s="173" t="str">
        <f>'t1'!B9</f>
        <v>0D0220</v>
      </c>
      <c r="C10" s="338">
        <f>'t1'!K9</f>
        <v>0</v>
      </c>
      <c r="D10" s="338">
        <f>'t7'!W9</f>
        <v>0</v>
      </c>
      <c r="E10" s="339">
        <f>'t8'!AA9</f>
        <v>0</v>
      </c>
      <c r="F10" s="339">
        <f>'t9'!O9</f>
        <v>0</v>
      </c>
      <c r="G10" s="100" t="str">
        <f t="shared" si="0"/>
        <v>OK</v>
      </c>
      <c r="H10" s="339">
        <f>'t1'!L9</f>
        <v>0</v>
      </c>
      <c r="I10" s="339">
        <f>'t7'!X9</f>
        <v>0</v>
      </c>
      <c r="J10" s="339">
        <f>'t8'!AB9</f>
        <v>0</v>
      </c>
      <c r="K10" s="338">
        <f>'t9'!P9</f>
        <v>0</v>
      </c>
      <c r="L10" s="100" t="str">
        <f t="shared" si="1"/>
        <v>OK</v>
      </c>
    </row>
    <row r="11" spans="1:12" ht="12.75" customHeight="1">
      <c r="A11" s="125" t="str">
        <f>'t1'!A10</f>
        <v>COLONNELLO + 23 ANNI</v>
      </c>
      <c r="B11" s="173" t="str">
        <f>'t1'!B10</f>
        <v>0D0524</v>
      </c>
      <c r="C11" s="338">
        <f>'t1'!K10</f>
        <v>0</v>
      </c>
      <c r="D11" s="338">
        <f>'t7'!W10</f>
        <v>0</v>
      </c>
      <c r="E11" s="339">
        <f>'t8'!AA10</f>
        <v>0</v>
      </c>
      <c r="F11" s="339">
        <f>'t9'!O10</f>
        <v>0</v>
      </c>
      <c r="G11" s="100" t="str">
        <f t="shared" si="0"/>
        <v>OK</v>
      </c>
      <c r="H11" s="339">
        <f>'t1'!L10</f>
        <v>0</v>
      </c>
      <c r="I11" s="339">
        <f>'t7'!X10</f>
        <v>0</v>
      </c>
      <c r="J11" s="339">
        <f>'t8'!AB10</f>
        <v>0</v>
      </c>
      <c r="K11" s="338">
        <f>'t9'!P10</f>
        <v>0</v>
      </c>
      <c r="L11" s="100" t="str">
        <f t="shared" si="1"/>
        <v>OK</v>
      </c>
    </row>
    <row r="12" spans="1:12" ht="12.75" customHeight="1">
      <c r="A12" s="125" t="str">
        <f>'t1'!A11</f>
        <v>COLONNELLO</v>
      </c>
      <c r="B12" s="173" t="str">
        <f>'t1'!B11</f>
        <v>0D0217</v>
      </c>
      <c r="C12" s="338">
        <f>'t1'!K11</f>
        <v>0</v>
      </c>
      <c r="D12" s="338">
        <f>'t7'!W11</f>
        <v>0</v>
      </c>
      <c r="E12" s="339">
        <f>'t8'!AA11</f>
        <v>0</v>
      </c>
      <c r="F12" s="339">
        <f>'t9'!O11</f>
        <v>0</v>
      </c>
      <c r="G12" s="100" t="str">
        <f t="shared" si="0"/>
        <v>OK</v>
      </c>
      <c r="H12" s="339">
        <f>'t1'!L11</f>
        <v>0</v>
      </c>
      <c r="I12" s="339">
        <f>'t7'!X11</f>
        <v>0</v>
      </c>
      <c r="J12" s="339">
        <f>'t8'!AB11</f>
        <v>0</v>
      </c>
      <c r="K12" s="338">
        <f>'t9'!P11</f>
        <v>0</v>
      </c>
      <c r="L12" s="100" t="str">
        <f t="shared" si="1"/>
        <v>OK</v>
      </c>
    </row>
    <row r="13" spans="1:12" ht="12.75" customHeight="1">
      <c r="A13" s="125" t="str">
        <f>'t1'!A12</f>
        <v>TENENTE COLONNELLO + 23 ANNI</v>
      </c>
      <c r="B13" s="173" t="str">
        <f>'t1'!B12</f>
        <v>0D0525</v>
      </c>
      <c r="C13" s="338">
        <f>'t1'!K12</f>
        <v>0</v>
      </c>
      <c r="D13" s="338">
        <f>'t7'!W12</f>
        <v>0</v>
      </c>
      <c r="E13" s="339">
        <f>'t8'!AA12</f>
        <v>0</v>
      </c>
      <c r="F13" s="339">
        <f>'t9'!O12</f>
        <v>0</v>
      </c>
      <c r="G13" s="100" t="str">
        <f t="shared" si="0"/>
        <v>OK</v>
      </c>
      <c r="H13" s="339">
        <f>'t1'!L12</f>
        <v>0</v>
      </c>
      <c r="I13" s="339">
        <f>'t7'!X12</f>
        <v>0</v>
      </c>
      <c r="J13" s="339">
        <f>'t8'!AB12</f>
        <v>0</v>
      </c>
      <c r="K13" s="338">
        <f>'t9'!P12</f>
        <v>0</v>
      </c>
      <c r="L13" s="100" t="str">
        <f t="shared" si="1"/>
        <v>OK</v>
      </c>
    </row>
    <row r="14" spans="1:12" ht="12.75" customHeight="1">
      <c r="A14" s="125" t="str">
        <f>'t1'!A13</f>
        <v>TENENTE COLONNELLO + 18 ANNI</v>
      </c>
      <c r="B14" s="173" t="str">
        <f>'t1'!B13</f>
        <v>0D0935</v>
      </c>
      <c r="C14" s="338">
        <f>'t1'!K13</f>
        <v>0</v>
      </c>
      <c r="D14" s="338">
        <f>'t7'!W13</f>
        <v>0</v>
      </c>
      <c r="E14" s="339">
        <f>'t8'!AA13</f>
        <v>0</v>
      </c>
      <c r="F14" s="339">
        <f>'t9'!O13</f>
        <v>0</v>
      </c>
      <c r="G14" s="100" t="str">
        <f t="shared" si="0"/>
        <v>OK</v>
      </c>
      <c r="H14" s="339">
        <f>'t1'!L13</f>
        <v>0</v>
      </c>
      <c r="I14" s="339">
        <f>'t7'!X13</f>
        <v>0</v>
      </c>
      <c r="J14" s="339">
        <f>'t8'!AB13</f>
        <v>0</v>
      </c>
      <c r="K14" s="338">
        <f>'t9'!P13</f>
        <v>0</v>
      </c>
      <c r="L14" s="100" t="str">
        <f t="shared" si="1"/>
        <v>OK</v>
      </c>
    </row>
    <row r="15" spans="1:12" ht="12.75" customHeight="1">
      <c r="A15" s="125" t="str">
        <f>'t1'!A14</f>
        <v>TENENTE COLONNELLO + 13 ANNI</v>
      </c>
      <c r="B15" s="173" t="str">
        <f>'t1'!B14</f>
        <v>0D0526</v>
      </c>
      <c r="C15" s="338">
        <f>'t1'!K14</f>
        <v>0</v>
      </c>
      <c r="D15" s="338">
        <f>'t7'!W14</f>
        <v>0</v>
      </c>
      <c r="E15" s="339">
        <f>'t8'!AA14</f>
        <v>0</v>
      </c>
      <c r="F15" s="339">
        <f>'t9'!O14</f>
        <v>0</v>
      </c>
      <c r="G15" s="100" t="str">
        <f t="shared" si="0"/>
        <v>OK</v>
      </c>
      <c r="H15" s="339">
        <f>'t1'!L14</f>
        <v>0</v>
      </c>
      <c r="I15" s="339">
        <f>'t7'!X14</f>
        <v>0</v>
      </c>
      <c r="J15" s="339">
        <f>'t8'!AB14</f>
        <v>0</v>
      </c>
      <c r="K15" s="338">
        <f>'t9'!P14</f>
        <v>0</v>
      </c>
      <c r="L15" s="100" t="str">
        <f t="shared" si="1"/>
        <v>OK</v>
      </c>
    </row>
    <row r="16" spans="1:12" ht="12.75" customHeight="1">
      <c r="A16" s="125" t="str">
        <f>'t1'!A15</f>
        <v>MAGGIORE + 23 ANNI</v>
      </c>
      <c r="B16" s="173" t="str">
        <f>'t1'!B15</f>
        <v>0D0527</v>
      </c>
      <c r="C16" s="338">
        <f>'t1'!K15</f>
        <v>0</v>
      </c>
      <c r="D16" s="338">
        <f>'t7'!W15</f>
        <v>0</v>
      </c>
      <c r="E16" s="339">
        <f>'t8'!AA15</f>
        <v>0</v>
      </c>
      <c r="F16" s="339">
        <f>'t9'!O15</f>
        <v>0</v>
      </c>
      <c r="G16" s="100" t="str">
        <f t="shared" si="0"/>
        <v>OK</v>
      </c>
      <c r="H16" s="339">
        <f>'t1'!L15</f>
        <v>0</v>
      </c>
      <c r="I16" s="339">
        <f>'t7'!X15</f>
        <v>0</v>
      </c>
      <c r="J16" s="339">
        <f>'t8'!AB15</f>
        <v>0</v>
      </c>
      <c r="K16" s="338">
        <f>'t9'!P15</f>
        <v>0</v>
      </c>
      <c r="L16" s="100" t="str">
        <f t="shared" si="1"/>
        <v>OK</v>
      </c>
    </row>
    <row r="17" spans="1:12" ht="12.75" customHeight="1">
      <c r="A17" s="125" t="str">
        <f>'t1'!A16</f>
        <v>MAGGIORE + 13 ANNI</v>
      </c>
      <c r="B17" s="173" t="str">
        <f>'t1'!B16</f>
        <v>0D0528</v>
      </c>
      <c r="C17" s="338">
        <f>'t1'!K16</f>
        <v>0</v>
      </c>
      <c r="D17" s="338">
        <f>'t7'!W16</f>
        <v>0</v>
      </c>
      <c r="E17" s="339">
        <f>'t8'!AA16</f>
        <v>0</v>
      </c>
      <c r="F17" s="339">
        <f>'t9'!O16</f>
        <v>0</v>
      </c>
      <c r="G17" s="100" t="str">
        <f t="shared" si="0"/>
        <v>OK</v>
      </c>
      <c r="H17" s="339">
        <f>'t1'!L16</f>
        <v>0</v>
      </c>
      <c r="I17" s="339">
        <f>'t7'!X16</f>
        <v>0</v>
      </c>
      <c r="J17" s="339">
        <f>'t8'!AB16</f>
        <v>0</v>
      </c>
      <c r="K17" s="338">
        <f>'t9'!P16</f>
        <v>0</v>
      </c>
      <c r="L17" s="100" t="str">
        <f t="shared" si="1"/>
        <v>OK</v>
      </c>
    </row>
    <row r="18" spans="1:12" ht="12.75" customHeight="1">
      <c r="A18" s="125" t="str">
        <f>'t1'!A17</f>
        <v>TENENTE COLONNELLO</v>
      </c>
      <c r="B18" s="173" t="str">
        <f>'t1'!B17</f>
        <v>019312</v>
      </c>
      <c r="C18" s="338">
        <f>'t1'!K17</f>
        <v>0</v>
      </c>
      <c r="D18" s="338">
        <f>'t7'!W17</f>
        <v>0</v>
      </c>
      <c r="E18" s="339">
        <f>'t8'!AA17</f>
        <v>0</v>
      </c>
      <c r="F18" s="339">
        <f>'t9'!O17</f>
        <v>0</v>
      </c>
      <c r="G18" s="100" t="str">
        <f t="shared" si="0"/>
        <v>OK</v>
      </c>
      <c r="H18" s="339">
        <f>'t1'!L17</f>
        <v>0</v>
      </c>
      <c r="I18" s="339">
        <f>'t7'!X17</f>
        <v>0</v>
      </c>
      <c r="J18" s="339">
        <f>'t8'!AB17</f>
        <v>0</v>
      </c>
      <c r="K18" s="338">
        <f>'t9'!P17</f>
        <v>0</v>
      </c>
      <c r="L18" s="100" t="str">
        <f t="shared" si="1"/>
        <v>OK</v>
      </c>
    </row>
    <row r="19" spans="1:12" ht="12.75" customHeight="1">
      <c r="A19" s="125" t="str">
        <f>'t1'!A18</f>
        <v>MAGGIORE CON 3 ANNI NEL GRADO</v>
      </c>
      <c r="B19" s="173" t="str">
        <f>'t1'!B18</f>
        <v>0D0936</v>
      </c>
      <c r="C19" s="338">
        <f>'t1'!K18</f>
        <v>0</v>
      </c>
      <c r="D19" s="338">
        <f>'t7'!W18</f>
        <v>0</v>
      </c>
      <c r="E19" s="339">
        <f>'t8'!AA18</f>
        <v>0</v>
      </c>
      <c r="F19" s="339">
        <f>'t9'!O18</f>
        <v>0</v>
      </c>
      <c r="G19" s="100" t="str">
        <f t="shared" si="0"/>
        <v>OK</v>
      </c>
      <c r="H19" s="339">
        <f>'t1'!L18</f>
        <v>0</v>
      </c>
      <c r="I19" s="339">
        <f>'t7'!X18</f>
        <v>0</v>
      </c>
      <c r="J19" s="339">
        <f>'t8'!AB18</f>
        <v>0</v>
      </c>
      <c r="K19" s="338">
        <f>'t9'!P18</f>
        <v>0</v>
      </c>
      <c r="L19" s="100" t="str">
        <f t="shared" si="1"/>
        <v>OK</v>
      </c>
    </row>
    <row r="20" spans="1:12" ht="12.75" customHeight="1">
      <c r="A20" s="125" t="str">
        <f>'t1'!A19</f>
        <v>MAGGIORE</v>
      </c>
      <c r="B20" s="173" t="str">
        <f>'t1'!B19</f>
        <v>019222</v>
      </c>
      <c r="C20" s="338">
        <f>'t1'!K19</f>
        <v>0</v>
      </c>
      <c r="D20" s="338">
        <f>'t7'!W19</f>
        <v>0</v>
      </c>
      <c r="E20" s="339">
        <f>'t8'!AA19</f>
        <v>0</v>
      </c>
      <c r="F20" s="339">
        <f>'t9'!O19</f>
        <v>0</v>
      </c>
      <c r="G20" s="100" t="str">
        <f t="shared" si="0"/>
        <v>OK</v>
      </c>
      <c r="H20" s="339">
        <f>'t1'!L19</f>
        <v>0</v>
      </c>
      <c r="I20" s="339">
        <f>'t7'!X19</f>
        <v>0</v>
      </c>
      <c r="J20" s="339">
        <f>'t8'!AB19</f>
        <v>0</v>
      </c>
      <c r="K20" s="338">
        <f>'t9'!P19</f>
        <v>0</v>
      </c>
      <c r="L20" s="100" t="str">
        <f t="shared" si="1"/>
        <v>OK</v>
      </c>
    </row>
    <row r="21" spans="1:12" ht="12.75" customHeight="1">
      <c r="A21" s="125" t="str">
        <f>'t1'!A20</f>
        <v>CAPITANO + 10 ANNI</v>
      </c>
      <c r="B21" s="173" t="str">
        <f>'t1'!B20</f>
        <v>018937</v>
      </c>
      <c r="C21" s="338">
        <f>'t1'!K20</f>
        <v>0</v>
      </c>
      <c r="D21" s="338">
        <f>'t7'!W20</f>
        <v>0</v>
      </c>
      <c r="E21" s="339">
        <f>'t8'!AA20</f>
        <v>0</v>
      </c>
      <c r="F21" s="339">
        <f>'t9'!O20</f>
        <v>0</v>
      </c>
      <c r="G21" s="100" t="str">
        <f t="shared" si="0"/>
        <v>OK</v>
      </c>
      <c r="H21" s="339">
        <f>'t1'!L20</f>
        <v>0</v>
      </c>
      <c r="I21" s="339">
        <f>'t7'!X20</f>
        <v>0</v>
      </c>
      <c r="J21" s="339">
        <f>'t8'!AB20</f>
        <v>0</v>
      </c>
      <c r="K21" s="338">
        <f>'t9'!P20</f>
        <v>0</v>
      </c>
      <c r="L21" s="100" t="str">
        <f t="shared" si="1"/>
        <v>OK</v>
      </c>
    </row>
    <row r="22" spans="1:12" ht="12.75" customHeight="1">
      <c r="A22" s="125" t="str">
        <f>'t1'!A21</f>
        <v>CAPITANO</v>
      </c>
      <c r="B22" s="173" t="str">
        <f>'t1'!B21</f>
        <v>018213</v>
      </c>
      <c r="C22" s="338">
        <f>'t1'!K21</f>
        <v>0</v>
      </c>
      <c r="D22" s="338">
        <f>'t7'!W21</f>
        <v>0</v>
      </c>
      <c r="E22" s="339">
        <f>'t8'!AA21</f>
        <v>0</v>
      </c>
      <c r="F22" s="339">
        <f>'t9'!O21</f>
        <v>0</v>
      </c>
      <c r="G22" s="100" t="str">
        <f t="shared" si="0"/>
        <v>OK</v>
      </c>
      <c r="H22" s="339">
        <f>'t1'!L21</f>
        <v>0</v>
      </c>
      <c r="I22" s="339">
        <f>'t7'!X21</f>
        <v>0</v>
      </c>
      <c r="J22" s="339">
        <f>'t8'!AB21</f>
        <v>0</v>
      </c>
      <c r="K22" s="338">
        <f>'t9'!P21</f>
        <v>0</v>
      </c>
      <c r="L22" s="100" t="str">
        <f t="shared" si="1"/>
        <v>OK</v>
      </c>
    </row>
    <row r="23" spans="1:12" ht="12.75" customHeight="1">
      <c r="A23" s="125" t="str">
        <f>'t1'!A22</f>
        <v>TENENTE</v>
      </c>
      <c r="B23" s="173" t="str">
        <f>'t1'!B22</f>
        <v>018226</v>
      </c>
      <c r="C23" s="338">
        <f>'t1'!K22</f>
        <v>0</v>
      </c>
      <c r="D23" s="338">
        <f>'t7'!W22</f>
        <v>0</v>
      </c>
      <c r="E23" s="339">
        <f>'t8'!AA22</f>
        <v>0</v>
      </c>
      <c r="F23" s="339">
        <f>'t9'!O22</f>
        <v>0</v>
      </c>
      <c r="G23" s="100" t="str">
        <f t="shared" si="0"/>
        <v>OK</v>
      </c>
      <c r="H23" s="339">
        <f>'t1'!L22</f>
        <v>0</v>
      </c>
      <c r="I23" s="339">
        <f>'t7'!X22</f>
        <v>0</v>
      </c>
      <c r="J23" s="339">
        <f>'t8'!AB22</f>
        <v>0</v>
      </c>
      <c r="K23" s="338">
        <f>'t9'!P22</f>
        <v>0</v>
      </c>
      <c r="L23" s="100" t="str">
        <f t="shared" si="1"/>
        <v>OK</v>
      </c>
    </row>
    <row r="24" spans="1:12" ht="12.75" customHeight="1">
      <c r="A24" s="125" t="str">
        <f>'t1'!A23</f>
        <v>SOTTOTENENTE</v>
      </c>
      <c r="B24" s="173" t="str">
        <f>'t1'!B23</f>
        <v>017225</v>
      </c>
      <c r="C24" s="338">
        <f>'t1'!K23</f>
        <v>0</v>
      </c>
      <c r="D24" s="338">
        <f>'t7'!W23</f>
        <v>0</v>
      </c>
      <c r="E24" s="339">
        <f>'t8'!AA23</f>
        <v>0</v>
      </c>
      <c r="F24" s="339">
        <f>'t9'!O23</f>
        <v>0</v>
      </c>
      <c r="G24" s="100" t="str">
        <f t="shared" si="0"/>
        <v>OK</v>
      </c>
      <c r="H24" s="339">
        <f>'t1'!L23</f>
        <v>0</v>
      </c>
      <c r="I24" s="339">
        <f>'t7'!X23</f>
        <v>0</v>
      </c>
      <c r="J24" s="339">
        <f>'t8'!AB23</f>
        <v>0</v>
      </c>
      <c r="K24" s="338">
        <f>'t9'!P23</f>
        <v>0</v>
      </c>
      <c r="L24" s="100" t="str">
        <f t="shared" si="1"/>
        <v>OK</v>
      </c>
    </row>
    <row r="25" spans="1:12" ht="12.75" customHeight="1">
      <c r="A25" s="125" t="str">
        <f>'t1'!A24</f>
        <v>LUOGOTENENTE CARICHE SPECIALI</v>
      </c>
      <c r="B25" s="173" t="str">
        <f>'t1'!B24</f>
        <v>017964</v>
      </c>
      <c r="C25" s="338">
        <f>'t1'!K24</f>
        <v>0</v>
      </c>
      <c r="D25" s="338">
        <f>'t7'!W24</f>
        <v>0</v>
      </c>
      <c r="E25" s="339">
        <f>'t8'!AA24</f>
        <v>0</v>
      </c>
      <c r="F25" s="339">
        <f>'t9'!O24</f>
        <v>0</v>
      </c>
      <c r="G25" s="100" t="str">
        <f t="shared" si="0"/>
        <v>OK</v>
      </c>
      <c r="H25" s="339">
        <f>'t1'!L24</f>
        <v>0</v>
      </c>
      <c r="I25" s="339">
        <f>'t7'!X24</f>
        <v>0</v>
      </c>
      <c r="J25" s="339">
        <f>'t8'!AB24</f>
        <v>0</v>
      </c>
      <c r="K25" s="338">
        <f>'t9'!P24</f>
        <v>0</v>
      </c>
      <c r="L25" s="100" t="str">
        <f t="shared" si="1"/>
        <v>OK</v>
      </c>
    </row>
    <row r="26" spans="1:12" ht="12.75" customHeight="1">
      <c r="A26" s="125" t="str">
        <f>'t1'!A25</f>
        <v>LUOGOTENENTE</v>
      </c>
      <c r="B26" s="173" t="str">
        <f>'t1'!B25</f>
        <v>017836</v>
      </c>
      <c r="C26" s="338">
        <f>'t1'!K25</f>
        <v>0</v>
      </c>
      <c r="D26" s="338">
        <f>'t7'!W25</f>
        <v>0</v>
      </c>
      <c r="E26" s="339">
        <f>'t8'!AA25</f>
        <v>0</v>
      </c>
      <c r="F26" s="339">
        <f>'t9'!O25</f>
        <v>0</v>
      </c>
      <c r="G26" s="100" t="str">
        <f t="shared" si="0"/>
        <v>OK</v>
      </c>
      <c r="H26" s="339">
        <f>'t1'!L25</f>
        <v>0</v>
      </c>
      <c r="I26" s="339">
        <f>'t7'!X25</f>
        <v>0</v>
      </c>
      <c r="J26" s="339">
        <f>'t8'!AB25</f>
        <v>0</v>
      </c>
      <c r="K26" s="338">
        <f>'t9'!P25</f>
        <v>0</v>
      </c>
      <c r="L26" s="100" t="str">
        <f t="shared" si="1"/>
        <v>OK</v>
      </c>
    </row>
    <row r="27" spans="1:12" ht="12.75" customHeight="1">
      <c r="A27" s="125" t="str">
        <f>'t1'!A26</f>
        <v>MARESCIALLO AIUTANTE CON 8 ANNI NEL GRADO</v>
      </c>
      <c r="B27" s="173" t="str">
        <f>'t1'!B26</f>
        <v>017837</v>
      </c>
      <c r="C27" s="338">
        <f>'t1'!K26</f>
        <v>0</v>
      </c>
      <c r="D27" s="338">
        <f>'t7'!W26</f>
        <v>0</v>
      </c>
      <c r="E27" s="339">
        <f>'t8'!AA26</f>
        <v>0</v>
      </c>
      <c r="F27" s="339">
        <f>'t9'!O26</f>
        <v>0</v>
      </c>
      <c r="G27" s="100" t="str">
        <f t="shared" si="0"/>
        <v>OK</v>
      </c>
      <c r="H27" s="339">
        <f>'t1'!L26</f>
        <v>0</v>
      </c>
      <c r="I27" s="339">
        <f>'t7'!X26</f>
        <v>0</v>
      </c>
      <c r="J27" s="339">
        <f>'t8'!AB26</f>
        <v>0</v>
      </c>
      <c r="K27" s="338">
        <f>'t9'!P26</f>
        <v>0</v>
      </c>
      <c r="L27" s="100" t="str">
        <f t="shared" si="1"/>
        <v>OK</v>
      </c>
    </row>
    <row r="28" spans="1:12" ht="12.75" customHeight="1">
      <c r="A28" s="125" t="str">
        <f>'t1'!A27</f>
        <v>MARESCIALLO AIUTANTE</v>
      </c>
      <c r="B28" s="173" t="str">
        <f>'t1'!B27</f>
        <v>017237</v>
      </c>
      <c r="C28" s="338">
        <f>'t1'!K27</f>
        <v>0</v>
      </c>
      <c r="D28" s="338">
        <f>'t7'!W27</f>
        <v>0</v>
      </c>
      <c r="E28" s="339">
        <f>'t8'!AA27</f>
        <v>0</v>
      </c>
      <c r="F28" s="339">
        <f>'t9'!O27</f>
        <v>0</v>
      </c>
      <c r="G28" s="100" t="str">
        <f t="shared" si="0"/>
        <v>OK</v>
      </c>
      <c r="H28" s="339">
        <f>'t1'!L27</f>
        <v>0</v>
      </c>
      <c r="I28" s="339">
        <f>'t7'!X27</f>
        <v>0</v>
      </c>
      <c r="J28" s="339">
        <f>'t8'!AB27</f>
        <v>0</v>
      </c>
      <c r="K28" s="338">
        <f>'t9'!P27</f>
        <v>0</v>
      </c>
      <c r="L28" s="100" t="str">
        <f t="shared" si="1"/>
        <v>OK</v>
      </c>
    </row>
    <row r="29" spans="1:12" ht="12.75" customHeight="1">
      <c r="A29" s="125" t="str">
        <f>'t1'!A28</f>
        <v>MARESCIALLO CAPO CON 10 ANNI</v>
      </c>
      <c r="B29" s="173" t="str">
        <f>'t1'!B28</f>
        <v>016MC0</v>
      </c>
      <c r="C29" s="338">
        <f>'t1'!K28</f>
        <v>0</v>
      </c>
      <c r="D29" s="338">
        <f>'t7'!W28</f>
        <v>0</v>
      </c>
      <c r="E29" s="339">
        <f>'t8'!AA28</f>
        <v>0</v>
      </c>
      <c r="F29" s="339">
        <f>'t9'!O28</f>
        <v>0</v>
      </c>
      <c r="G29" s="100" t="str">
        <f t="shared" si="0"/>
        <v>OK</v>
      </c>
      <c r="H29" s="339">
        <f>'t1'!L28</f>
        <v>0</v>
      </c>
      <c r="I29" s="339">
        <f>'t7'!X28</f>
        <v>0</v>
      </c>
      <c r="J29" s="339">
        <f>'t8'!AB28</f>
        <v>0</v>
      </c>
      <c r="K29" s="338">
        <f>'t9'!P28</f>
        <v>0</v>
      </c>
      <c r="L29" s="100" t="str">
        <f t="shared" si="1"/>
        <v>OK</v>
      </c>
    </row>
    <row r="30" spans="1:12" ht="12.75" customHeight="1">
      <c r="A30" s="125" t="str">
        <f>'t1'!A29</f>
        <v>MARESCIALLO CAPO</v>
      </c>
      <c r="B30" s="173" t="str">
        <f>'t1'!B29</f>
        <v>016224</v>
      </c>
      <c r="C30" s="338">
        <f>'t1'!K29</f>
        <v>0</v>
      </c>
      <c r="D30" s="338">
        <f>'t7'!W29</f>
        <v>0</v>
      </c>
      <c r="E30" s="339">
        <f>'t8'!AA29</f>
        <v>0</v>
      </c>
      <c r="F30" s="339">
        <f>'t9'!O29</f>
        <v>0</v>
      </c>
      <c r="G30" s="100" t="str">
        <f t="shared" si="0"/>
        <v>OK</v>
      </c>
      <c r="H30" s="339">
        <f>'t1'!L29</f>
        <v>0</v>
      </c>
      <c r="I30" s="339">
        <f>'t7'!X29</f>
        <v>0</v>
      </c>
      <c r="J30" s="339">
        <f>'t8'!AB29</f>
        <v>0</v>
      </c>
      <c r="K30" s="338">
        <f>'t9'!P29</f>
        <v>0</v>
      </c>
      <c r="L30" s="100" t="str">
        <f t="shared" si="1"/>
        <v>OK</v>
      </c>
    </row>
    <row r="31" spans="1:12" ht="12.75" customHeight="1">
      <c r="A31" s="125" t="str">
        <f>'t1'!A30</f>
        <v>MARESCIALLO ORDINARIO</v>
      </c>
      <c r="B31" s="173" t="str">
        <f>'t1'!B30</f>
        <v>015238</v>
      </c>
      <c r="C31" s="338">
        <f>'t1'!K30</f>
        <v>0</v>
      </c>
      <c r="D31" s="338">
        <f>'t7'!W30</f>
        <v>0</v>
      </c>
      <c r="E31" s="339">
        <f>'t8'!AA30</f>
        <v>0</v>
      </c>
      <c r="F31" s="339">
        <f>'t9'!O30</f>
        <v>0</v>
      </c>
      <c r="G31" s="100" t="str">
        <f t="shared" si="0"/>
        <v>OK</v>
      </c>
      <c r="H31" s="339">
        <f>'t1'!L30</f>
        <v>0</v>
      </c>
      <c r="I31" s="339">
        <f>'t7'!X30</f>
        <v>0</v>
      </c>
      <c r="J31" s="339">
        <f>'t8'!AB30</f>
        <v>0</v>
      </c>
      <c r="K31" s="338">
        <f>'t9'!P30</f>
        <v>0</v>
      </c>
      <c r="L31" s="100" t="str">
        <f t="shared" si="1"/>
        <v>OK</v>
      </c>
    </row>
    <row r="32" spans="1:12" ht="12.75" customHeight="1">
      <c r="A32" s="125" t="str">
        <f>'t1'!A31</f>
        <v>MARESCIALLO</v>
      </c>
      <c r="B32" s="173" t="str">
        <f>'t1'!B31</f>
        <v>014324</v>
      </c>
      <c r="C32" s="338">
        <f>'t1'!K31</f>
        <v>0</v>
      </c>
      <c r="D32" s="338">
        <f>'t7'!W31</f>
        <v>0</v>
      </c>
      <c r="E32" s="339">
        <f>'t8'!AA31</f>
        <v>0</v>
      </c>
      <c r="F32" s="339">
        <f>'t9'!O31</f>
        <v>0</v>
      </c>
      <c r="G32" s="100" t="str">
        <f t="shared" si="0"/>
        <v>OK</v>
      </c>
      <c r="H32" s="339">
        <f>'t1'!L31</f>
        <v>0</v>
      </c>
      <c r="I32" s="339">
        <f>'t7'!X31</f>
        <v>0</v>
      </c>
      <c r="J32" s="339">
        <f>'t8'!AB31</f>
        <v>0</v>
      </c>
      <c r="K32" s="338">
        <f>'t9'!P31</f>
        <v>0</v>
      </c>
      <c r="L32" s="100" t="str">
        <f t="shared" si="1"/>
        <v>OK</v>
      </c>
    </row>
    <row r="33" spans="1:12" ht="12.75" customHeight="1">
      <c r="A33" s="125" t="str">
        <f>'t1'!A32</f>
        <v>BRIGADIERE CAPO QUALIFICA SPECIALE</v>
      </c>
      <c r="B33" s="173" t="str">
        <f>'t1'!B32</f>
        <v>015965</v>
      </c>
      <c r="C33" s="338">
        <f>'t1'!K32</f>
        <v>0</v>
      </c>
      <c r="D33" s="338">
        <f>'t7'!W32</f>
        <v>0</v>
      </c>
      <c r="E33" s="339">
        <f>'t8'!AA32</f>
        <v>0</v>
      </c>
      <c r="F33" s="339">
        <f>'t9'!O32</f>
        <v>0</v>
      </c>
      <c r="G33" s="100" t="str">
        <f t="shared" si="0"/>
        <v>OK</v>
      </c>
      <c r="H33" s="339">
        <f>'t1'!L32</f>
        <v>0</v>
      </c>
      <c r="I33" s="339">
        <f>'t7'!X32</f>
        <v>0</v>
      </c>
      <c r="J33" s="339">
        <f>'t8'!AB32</f>
        <v>0</v>
      </c>
      <c r="K33" s="338">
        <f>'t9'!P32</f>
        <v>0</v>
      </c>
      <c r="L33" s="100" t="str">
        <f t="shared" si="1"/>
        <v>OK</v>
      </c>
    </row>
    <row r="34" spans="1:12" ht="12.75" customHeight="1">
      <c r="A34" s="125" t="str">
        <f>'t1'!A33</f>
        <v>BRIGADIERE CAPO CON 4 ANNI NEL GRADO</v>
      </c>
      <c r="B34" s="173" t="str">
        <f>'t1'!B33</f>
        <v>015966</v>
      </c>
      <c r="C34" s="338">
        <f>'t1'!K33</f>
        <v>0</v>
      </c>
      <c r="D34" s="338">
        <f>'t7'!W33</f>
        <v>0</v>
      </c>
      <c r="E34" s="339">
        <f>'t8'!AA33</f>
        <v>0</v>
      </c>
      <c r="F34" s="339">
        <f>'t9'!O33</f>
        <v>0</v>
      </c>
      <c r="G34" s="100" t="str">
        <f t="shared" si="0"/>
        <v>OK</v>
      </c>
      <c r="H34" s="339">
        <f>'t1'!L33</f>
        <v>0</v>
      </c>
      <c r="I34" s="339">
        <f>'t7'!X33</f>
        <v>0</v>
      </c>
      <c r="J34" s="339">
        <f>'t8'!AB33</f>
        <v>0</v>
      </c>
      <c r="K34" s="338">
        <f>'t9'!P33</f>
        <v>0</v>
      </c>
      <c r="L34" s="100" t="str">
        <f t="shared" si="1"/>
        <v>OK</v>
      </c>
    </row>
    <row r="35" spans="1:12" ht="12.75" customHeight="1">
      <c r="A35" s="125" t="str">
        <f>'t1'!A34</f>
        <v>BRIGADIERE CAPO</v>
      </c>
      <c r="B35" s="173" t="str">
        <f>'t1'!B34</f>
        <v>015212</v>
      </c>
      <c r="C35" s="338">
        <f>'t1'!K34</f>
        <v>0</v>
      </c>
      <c r="D35" s="338">
        <f>'t7'!W34</f>
        <v>0</v>
      </c>
      <c r="E35" s="339">
        <f>'t8'!AA34</f>
        <v>0</v>
      </c>
      <c r="F35" s="339">
        <f>'t9'!O34</f>
        <v>0</v>
      </c>
      <c r="G35" s="100" t="str">
        <f t="shared" si="0"/>
        <v>OK</v>
      </c>
      <c r="H35" s="339">
        <f>'t1'!L34</f>
        <v>0</v>
      </c>
      <c r="I35" s="339">
        <f>'t7'!X34</f>
        <v>0</v>
      </c>
      <c r="J35" s="339">
        <f>'t8'!AB34</f>
        <v>0</v>
      </c>
      <c r="K35" s="338">
        <f>'t9'!P34</f>
        <v>0</v>
      </c>
      <c r="L35" s="100" t="str">
        <f t="shared" si="1"/>
        <v>OK</v>
      </c>
    </row>
    <row r="36" spans="1:12" ht="12.75" customHeight="1">
      <c r="A36" s="125" t="str">
        <f>'t1'!A35</f>
        <v>BRIGADIERE</v>
      </c>
      <c r="B36" s="173" t="str">
        <f>'t1'!B35</f>
        <v>014211</v>
      </c>
      <c r="C36" s="338">
        <f>'t1'!K35</f>
        <v>0</v>
      </c>
      <c r="D36" s="338">
        <f>'t7'!W35</f>
        <v>0</v>
      </c>
      <c r="E36" s="339">
        <f>'t8'!AA35</f>
        <v>0</v>
      </c>
      <c r="F36" s="339">
        <f>'t9'!O35</f>
        <v>0</v>
      </c>
      <c r="G36" s="100" t="str">
        <f t="shared" si="0"/>
        <v>OK</v>
      </c>
      <c r="H36" s="339">
        <f>'t1'!L35</f>
        <v>0</v>
      </c>
      <c r="I36" s="339">
        <f>'t7'!X35</f>
        <v>0</v>
      </c>
      <c r="J36" s="339">
        <f>'t8'!AB35</f>
        <v>0</v>
      </c>
      <c r="K36" s="338">
        <f>'t9'!P35</f>
        <v>0</v>
      </c>
      <c r="L36" s="100" t="str">
        <f t="shared" si="1"/>
        <v>OK</v>
      </c>
    </row>
    <row r="37" spans="1:12" ht="12.75" customHeight="1">
      <c r="A37" s="125" t="str">
        <f>'t1'!A36</f>
        <v>VICE BRIGADIERE</v>
      </c>
      <c r="B37" s="173" t="str">
        <f>'t1'!B36</f>
        <v>014230</v>
      </c>
      <c r="C37" s="338">
        <f>'t1'!K36</f>
        <v>0</v>
      </c>
      <c r="D37" s="338">
        <f>'t7'!W36</f>
        <v>0</v>
      </c>
      <c r="E37" s="339">
        <f>'t8'!AA36</f>
        <v>0</v>
      </c>
      <c r="F37" s="339">
        <f>'t9'!O36</f>
        <v>0</v>
      </c>
      <c r="G37" s="100" t="str">
        <f t="shared" si="0"/>
        <v>OK</v>
      </c>
      <c r="H37" s="339">
        <f>'t1'!L36</f>
        <v>0</v>
      </c>
      <c r="I37" s="339">
        <f>'t7'!X36</f>
        <v>0</v>
      </c>
      <c r="J37" s="339">
        <f>'t8'!AB36</f>
        <v>0</v>
      </c>
      <c r="K37" s="338">
        <f>'t9'!P36</f>
        <v>0</v>
      </c>
      <c r="L37" s="100" t="str">
        <f t="shared" si="1"/>
        <v>OK</v>
      </c>
    </row>
    <row r="38" spans="1:12" ht="12.75" customHeight="1">
      <c r="A38" s="125" t="str">
        <f>'t1'!A37</f>
        <v>APPUNTATO SCELTO QUALIFICA SPECIALE</v>
      </c>
      <c r="B38" s="173" t="str">
        <f>'t1'!B37</f>
        <v>013967</v>
      </c>
      <c r="C38" s="338">
        <f>'t1'!K37</f>
        <v>0</v>
      </c>
      <c r="D38" s="338">
        <f>'t7'!W37</f>
        <v>0</v>
      </c>
      <c r="E38" s="339">
        <f>'t8'!AA37</f>
        <v>0</v>
      </c>
      <c r="F38" s="339">
        <f>'t9'!O37</f>
        <v>0</v>
      </c>
      <c r="G38" s="100" t="str">
        <f t="shared" si="0"/>
        <v>OK</v>
      </c>
      <c r="H38" s="339">
        <f>'t1'!L37</f>
        <v>0</v>
      </c>
      <c r="I38" s="339">
        <f>'t7'!X37</f>
        <v>0</v>
      </c>
      <c r="J38" s="339">
        <f>'t8'!AB37</f>
        <v>0</v>
      </c>
      <c r="K38" s="338">
        <f>'t9'!P37</f>
        <v>0</v>
      </c>
      <c r="L38" s="100" t="str">
        <f t="shared" si="1"/>
        <v>OK</v>
      </c>
    </row>
    <row r="39" spans="1:12" ht="12.75" customHeight="1">
      <c r="A39" s="125" t="str">
        <f>'t1'!A38</f>
        <v>APPUNTATO SCELTO CON 5 ANNI NEL GRADO</v>
      </c>
      <c r="B39" s="173" t="str">
        <f>'t1'!B38</f>
        <v>013968</v>
      </c>
      <c r="C39" s="338">
        <f>'t1'!K38</f>
        <v>0</v>
      </c>
      <c r="D39" s="338">
        <f>'t7'!W38</f>
        <v>0</v>
      </c>
      <c r="E39" s="339">
        <f>'t8'!AA38</f>
        <v>0</v>
      </c>
      <c r="F39" s="339">
        <f>'t9'!O38</f>
        <v>0</v>
      </c>
      <c r="G39" s="100" t="str">
        <f t="shared" si="0"/>
        <v>OK</v>
      </c>
      <c r="H39" s="339">
        <f>'t1'!L38</f>
        <v>0</v>
      </c>
      <c r="I39" s="339">
        <f>'t7'!X38</f>
        <v>0</v>
      </c>
      <c r="J39" s="339">
        <f>'t8'!AB38</f>
        <v>0</v>
      </c>
      <c r="K39" s="338">
        <f>'t9'!P38</f>
        <v>0</v>
      </c>
      <c r="L39" s="100" t="str">
        <f t="shared" si="1"/>
        <v>OK</v>
      </c>
    </row>
    <row r="40" spans="1:12" ht="12.75" customHeight="1">
      <c r="A40" s="125" t="str">
        <f>'t1'!A39</f>
        <v>APPUNTATO SCELTO</v>
      </c>
      <c r="B40" s="173" t="str">
        <f>'t1'!B39</f>
        <v>013231</v>
      </c>
      <c r="C40" s="338">
        <f>'t1'!K39</f>
        <v>0</v>
      </c>
      <c r="D40" s="338">
        <f>'t7'!W39</f>
        <v>0</v>
      </c>
      <c r="E40" s="339">
        <f>'t8'!AA39</f>
        <v>0</v>
      </c>
      <c r="F40" s="339">
        <f>'t9'!O39</f>
        <v>0</v>
      </c>
      <c r="G40" s="100" t="str">
        <f t="shared" si="0"/>
        <v>OK</v>
      </c>
      <c r="H40" s="339">
        <f>'t1'!L39</f>
        <v>0</v>
      </c>
      <c r="I40" s="339">
        <f>'t7'!X39</f>
        <v>0</v>
      </c>
      <c r="J40" s="339">
        <f>'t8'!AB39</f>
        <v>0</v>
      </c>
      <c r="K40" s="338">
        <f>'t9'!P39</f>
        <v>0</v>
      </c>
      <c r="L40" s="100" t="str">
        <f t="shared" si="1"/>
        <v>OK</v>
      </c>
    </row>
    <row r="41" spans="1:12" ht="12.75" customHeight="1">
      <c r="A41" s="125" t="str">
        <f>'t1'!A40</f>
        <v>APPUNTATO</v>
      </c>
      <c r="B41" s="173" t="str">
        <f>'t1'!B40</f>
        <v>013210</v>
      </c>
      <c r="C41" s="338">
        <f>'t1'!K40</f>
        <v>0</v>
      </c>
      <c r="D41" s="338">
        <f>'t7'!W40</f>
        <v>0</v>
      </c>
      <c r="E41" s="339">
        <f>'t8'!AA40</f>
        <v>0</v>
      </c>
      <c r="F41" s="339">
        <f>'t9'!O40</f>
        <v>0</v>
      </c>
      <c r="G41" s="100" t="str">
        <f t="shared" si="0"/>
        <v>OK</v>
      </c>
      <c r="H41" s="339">
        <f>'t1'!L40</f>
        <v>0</v>
      </c>
      <c r="I41" s="339">
        <f>'t7'!X40</f>
        <v>0</v>
      </c>
      <c r="J41" s="339">
        <f>'t8'!AB40</f>
        <v>0</v>
      </c>
      <c r="K41" s="338">
        <f>'t9'!P40</f>
        <v>0</v>
      </c>
      <c r="L41" s="100" t="str">
        <f t="shared" si="1"/>
        <v>OK</v>
      </c>
    </row>
    <row r="42" spans="1:12" ht="12.75" customHeight="1">
      <c r="A42" s="125" t="str">
        <f>'t1'!A41</f>
        <v>FINANZIERE SCELTO</v>
      </c>
      <c r="B42" s="173" t="str">
        <f>'t1'!B41</f>
        <v>013236</v>
      </c>
      <c r="C42" s="338">
        <f>'t1'!K41</f>
        <v>0</v>
      </c>
      <c r="D42" s="338">
        <f>'t7'!W41</f>
        <v>0</v>
      </c>
      <c r="E42" s="339">
        <f>'t8'!AA41</f>
        <v>0</v>
      </c>
      <c r="F42" s="339">
        <f>'t9'!O41</f>
        <v>0</v>
      </c>
      <c r="G42" s="100" t="str">
        <f t="shared" si="0"/>
        <v>OK</v>
      </c>
      <c r="H42" s="339">
        <f>'t1'!L41</f>
        <v>0</v>
      </c>
      <c r="I42" s="339">
        <f>'t7'!X41</f>
        <v>0</v>
      </c>
      <c r="J42" s="339">
        <f>'t8'!AB41</f>
        <v>0</v>
      </c>
      <c r="K42" s="338">
        <f>'t9'!P41</f>
        <v>0</v>
      </c>
      <c r="L42" s="100" t="str">
        <f t="shared" si="1"/>
        <v>OK</v>
      </c>
    </row>
    <row r="43" spans="1:12" ht="12.75" customHeight="1">
      <c r="A43" s="125" t="str">
        <f>'t1'!A42</f>
        <v>FINANZIERE</v>
      </c>
      <c r="B43" s="173" t="str">
        <f>'t1'!B42</f>
        <v>013234</v>
      </c>
      <c r="C43" s="338">
        <f>'t1'!K42</f>
        <v>0</v>
      </c>
      <c r="D43" s="338">
        <f>'t7'!W42</f>
        <v>0</v>
      </c>
      <c r="E43" s="339">
        <f>'t8'!AA42</f>
        <v>0</v>
      </c>
      <c r="F43" s="339">
        <f>'t9'!O42</f>
        <v>0</v>
      </c>
      <c r="G43" s="100" t="str">
        <f t="shared" si="0"/>
        <v>OK</v>
      </c>
      <c r="H43" s="339">
        <f>'t1'!L42</f>
        <v>0</v>
      </c>
      <c r="I43" s="339">
        <f>'t7'!X42</f>
        <v>0</v>
      </c>
      <c r="J43" s="339">
        <f>'t8'!AB42</f>
        <v>0</v>
      </c>
      <c r="K43" s="338">
        <f>'t9'!P42</f>
        <v>0</v>
      </c>
      <c r="L43" s="100" t="str">
        <f t="shared" si="1"/>
        <v>OK</v>
      </c>
    </row>
    <row r="44" spans="1:12" ht="12.75" customHeight="1">
      <c r="A44" s="125" t="str">
        <f>'t1'!A43</f>
        <v>ALLIEVI</v>
      </c>
      <c r="B44" s="173" t="str">
        <f>'t1'!B43</f>
        <v>000180</v>
      </c>
      <c r="C44" s="338">
        <f>'t1'!K43</f>
        <v>0</v>
      </c>
      <c r="D44" s="338">
        <f>'t7'!W43</f>
        <v>0</v>
      </c>
      <c r="E44" s="339">
        <f>'t8'!AA43</f>
        <v>0</v>
      </c>
      <c r="F44" s="339">
        <f>'t9'!O43</f>
        <v>0</v>
      </c>
      <c r="G44" s="100" t="str">
        <f t="shared" si="0"/>
        <v>OK</v>
      </c>
      <c r="H44" s="339">
        <f>'t1'!L43</f>
        <v>0</v>
      </c>
      <c r="I44" s="339">
        <f>'t7'!X43</f>
        <v>0</v>
      </c>
      <c r="J44" s="339">
        <f>'t8'!AB43</f>
        <v>0</v>
      </c>
      <c r="K44" s="338">
        <f>'t9'!P43</f>
        <v>0</v>
      </c>
      <c r="L44" s="100" t="str">
        <f t="shared" si="1"/>
        <v>OK</v>
      </c>
    </row>
    <row r="45" spans="1:12" ht="15.75" customHeight="1">
      <c r="A45" s="125" t="str">
        <f>'t1'!A44</f>
        <v>TOTALE</v>
      </c>
      <c r="B45" s="163"/>
      <c r="C45" s="339">
        <f>SUM(C7:C44)</f>
        <v>0</v>
      </c>
      <c r="D45" s="339">
        <f>SUM(D7:D44)</f>
        <v>0</v>
      </c>
      <c r="E45" s="339">
        <f>SUM(E7:E44)</f>
        <v>0</v>
      </c>
      <c r="F45" s="339">
        <f>SUM(F7:F44)</f>
        <v>0</v>
      </c>
      <c r="G45" s="100" t="str">
        <f>IF(COUNTIF(C45:F45,C45)=4,"OK","ERRORE")</f>
        <v>OK</v>
      </c>
      <c r="H45" s="339">
        <f>SUM(H7:H44)</f>
        <v>0</v>
      </c>
      <c r="I45" s="339">
        <f>SUM(I7:I44)</f>
        <v>0</v>
      </c>
      <c r="J45" s="339">
        <f>SUM(J7:J44)</f>
        <v>0</v>
      </c>
      <c r="K45" s="339">
        <f>SUM(K7:K44)</f>
        <v>0</v>
      </c>
      <c r="L45" s="100" t="str">
        <f>IF(COUNTIF(H45:K45,H45)=4,"OK","ERRORE")</f>
        <v>OK</v>
      </c>
    </row>
  </sheetData>
  <sheetProtection password="EA98" sheet="1" formatColumns="0" selectLockedCells="1" selectUnlockedCells="1"/>
  <mergeCells count="4">
    <mergeCell ref="C4:G4"/>
    <mergeCell ref="H4:L4"/>
    <mergeCell ref="E2:L2"/>
    <mergeCell ref="A1:J1"/>
  </mergeCells>
  <printOptions horizontalCentered="1" verticalCentered="1"/>
  <pageMargins left="0" right="0" top="0.15748031496062992" bottom="0.15748031496062992" header="0.1968503937007874" footer="0.15748031496062992"/>
  <pageSetup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sheetPr codeName="Foglio8"/>
  <dimension ref="A1:AK47"/>
  <sheetViews>
    <sheetView showGridLines="0" zoomScale="95" zoomScaleNormal="95" zoomScalePageLayoutView="0" workbookViewId="0" topLeftCell="A1">
      <pane xSplit="2" ySplit="5" topLeftCell="H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7.83203125" style="5" customWidth="1"/>
    <col min="2" max="2" width="9.66015625" style="7" customWidth="1"/>
    <col min="3" max="12" width="12.83203125" style="5" hidden="1" customWidth="1"/>
    <col min="13" max="26" width="9.33203125" style="5" hidden="1" customWidth="1"/>
    <col min="27" max="36" width="12.83203125" style="5" customWidth="1"/>
    <col min="37" max="37" width="0" style="5" hidden="1" customWidth="1"/>
    <col min="38" max="16384" width="9.33203125" style="5" customWidth="1"/>
  </cols>
  <sheetData>
    <row r="1" spans="1:36" ht="24.75" customHeight="1" thickBot="1">
      <c r="A1" s="849" t="str">
        <f>"GUARDIA di FINANZA"&amp;" - anno "&amp;$L$1</f>
        <v>GUARDIA di FINANZA - anno 2021</v>
      </c>
      <c r="B1" s="849"/>
      <c r="C1" s="849"/>
      <c r="D1" s="849"/>
      <c r="E1" s="849"/>
      <c r="F1" s="849"/>
      <c r="G1" s="849"/>
      <c r="H1" s="849"/>
      <c r="I1" s="849"/>
      <c r="J1" s="849"/>
      <c r="K1" s="849"/>
      <c r="L1" s="657">
        <v>2021</v>
      </c>
      <c r="M1" s="849"/>
      <c r="N1" s="849"/>
      <c r="O1" s="849"/>
      <c r="P1" s="849"/>
      <c r="Q1" s="849"/>
      <c r="R1" s="849"/>
      <c r="S1" s="849"/>
      <c r="T1" s="849"/>
      <c r="U1" s="849"/>
      <c r="V1" s="849"/>
      <c r="W1" s="849"/>
      <c r="X1" s="849"/>
      <c r="Y1" s="849"/>
      <c r="Z1" s="849"/>
      <c r="AB1" s="849"/>
      <c r="AC1" s="849"/>
      <c r="AD1" s="849"/>
      <c r="AE1" s="849"/>
      <c r="AF1" s="849"/>
      <c r="AG1" s="849"/>
      <c r="AH1" s="849"/>
      <c r="AI1" s="849"/>
      <c r="AJ1" s="657"/>
    </row>
    <row r="2" spans="1:36" ht="30" customHeight="1" thickBot="1">
      <c r="A2" s="396"/>
      <c r="B2" s="397"/>
      <c r="C2" s="365"/>
      <c r="D2" s="365"/>
      <c r="E2" s="365"/>
      <c r="F2" s="365"/>
      <c r="G2" s="964"/>
      <c r="H2" s="965"/>
      <c r="I2" s="965"/>
      <c r="J2" s="965"/>
      <c r="K2" s="965"/>
      <c r="L2" s="966"/>
      <c r="AA2" s="365"/>
      <c r="AB2" s="365"/>
      <c r="AC2" s="365"/>
      <c r="AD2" s="365"/>
      <c r="AE2" s="955"/>
      <c r="AF2" s="955"/>
      <c r="AG2" s="955"/>
      <c r="AH2" s="955"/>
      <c r="AI2" s="955"/>
      <c r="AJ2" s="955"/>
    </row>
    <row r="3" spans="1:36" ht="15" customHeight="1" thickBot="1">
      <c r="A3" s="367"/>
      <c r="B3" s="368"/>
      <c r="C3" s="959" t="s">
        <v>54</v>
      </c>
      <c r="D3" s="959"/>
      <c r="E3" s="959"/>
      <c r="F3" s="959"/>
      <c r="G3" s="960"/>
      <c r="H3" s="960"/>
      <c r="I3" s="960"/>
      <c r="J3" s="960"/>
      <c r="K3" s="960"/>
      <c r="L3" s="961"/>
      <c r="AA3" s="956" t="s">
        <v>54</v>
      </c>
      <c r="AB3" s="957"/>
      <c r="AC3" s="957"/>
      <c r="AD3" s="957"/>
      <c r="AE3" s="957"/>
      <c r="AF3" s="957"/>
      <c r="AG3" s="957"/>
      <c r="AH3" s="957"/>
      <c r="AI3" s="957"/>
      <c r="AJ3" s="958"/>
    </row>
    <row r="4" spans="1:36" ht="21" customHeight="1" thickTop="1">
      <c r="A4" s="760" t="s">
        <v>117</v>
      </c>
      <c r="B4" s="962" t="s">
        <v>55</v>
      </c>
      <c r="C4" s="18" t="str">
        <f>"Totale dipendenti al 31/12/"&amp;L1-1&amp;" (*)"</f>
        <v>Totale dipendenti al 31/12/2020 (*)</v>
      </c>
      <c r="D4" s="17"/>
      <c r="E4" s="16" t="s">
        <v>59</v>
      </c>
      <c r="F4" s="17"/>
      <c r="G4" s="18" t="s">
        <v>113</v>
      </c>
      <c r="H4" s="17"/>
      <c r="I4" s="18" t="s">
        <v>114</v>
      </c>
      <c r="J4" s="17"/>
      <c r="K4" s="18" t="str">
        <f>"Totale dipendenti al 31/12/"&amp;L1&amp;" (**)"</f>
        <v>Totale dipendenti al 31/12/2021 (**)</v>
      </c>
      <c r="L4" s="296"/>
      <c r="AA4" s="967" t="str">
        <f>"Totale dipendenti al 31/12/"&amp;L1-1&amp;" (*)"</f>
        <v>Totale dipendenti al 31/12/2020 (*)</v>
      </c>
      <c r="AB4" s="969"/>
      <c r="AC4" s="970" t="s">
        <v>59</v>
      </c>
      <c r="AD4" s="971"/>
      <c r="AE4" s="967" t="s">
        <v>113</v>
      </c>
      <c r="AF4" s="969"/>
      <c r="AG4" s="967" t="s">
        <v>114</v>
      </c>
      <c r="AH4" s="969"/>
      <c r="AI4" s="967" t="str">
        <f>"Totale dipendenti al 31/12/"&amp;L1&amp;" (**)"</f>
        <v>Totale dipendenti al 31/12/2021 (**)</v>
      </c>
      <c r="AJ4" s="968"/>
    </row>
    <row r="5" spans="1:36" ht="10.5" thickBot="1">
      <c r="A5" s="772" t="s">
        <v>539</v>
      </c>
      <c r="B5" s="963"/>
      <c r="C5" s="239" t="s">
        <v>56</v>
      </c>
      <c r="D5" s="240" t="s">
        <v>57</v>
      </c>
      <c r="E5" s="239" t="s">
        <v>56</v>
      </c>
      <c r="F5" s="240" t="s">
        <v>57</v>
      </c>
      <c r="G5" s="239" t="s">
        <v>56</v>
      </c>
      <c r="H5" s="240" t="s">
        <v>57</v>
      </c>
      <c r="I5" s="239" t="s">
        <v>56</v>
      </c>
      <c r="J5" s="240" t="s">
        <v>57</v>
      </c>
      <c r="K5" s="239" t="s">
        <v>56</v>
      </c>
      <c r="L5" s="297" t="s">
        <v>57</v>
      </c>
      <c r="AA5" s="239" t="s">
        <v>56</v>
      </c>
      <c r="AB5" s="240" t="s">
        <v>57</v>
      </c>
      <c r="AC5" s="239" t="s">
        <v>56</v>
      </c>
      <c r="AD5" s="240" t="s">
        <v>57</v>
      </c>
      <c r="AE5" s="239" t="s">
        <v>56</v>
      </c>
      <c r="AF5" s="240" t="s">
        <v>57</v>
      </c>
      <c r="AG5" s="239" t="s">
        <v>56</v>
      </c>
      <c r="AH5" s="240" t="s">
        <v>57</v>
      </c>
      <c r="AI5" s="239" t="s">
        <v>56</v>
      </c>
      <c r="AJ5" s="297" t="s">
        <v>57</v>
      </c>
    </row>
    <row r="6" spans="1:37" ht="12.75" customHeight="1" thickTop="1">
      <c r="A6" s="142" t="s">
        <v>430</v>
      </c>
      <c r="B6" s="357" t="s">
        <v>431</v>
      </c>
      <c r="C6" s="816">
        <f>ROUND(AA6,0)</f>
        <v>0</v>
      </c>
      <c r="D6" s="817">
        <f aca="true" t="shared" si="0" ref="D6:D43">ROUND(AB6,0)</f>
        <v>0</v>
      </c>
      <c r="E6" s="818">
        <f aca="true" t="shared" si="1" ref="E6:E43">ROUND(AC6,0)</f>
        <v>0</v>
      </c>
      <c r="F6" s="819">
        <f aca="true" t="shared" si="2" ref="F6:F43">ROUND(AD6,0)</f>
        <v>0</v>
      </c>
      <c r="G6" s="818">
        <f aca="true" t="shared" si="3" ref="G6:G43">ROUND(AE6,0)</f>
        <v>0</v>
      </c>
      <c r="H6" s="819">
        <f aca="true" t="shared" si="4" ref="H6:H43">ROUND(AF6,0)</f>
        <v>0</v>
      </c>
      <c r="I6" s="818">
        <f aca="true" t="shared" si="5" ref="I6:I43">ROUND(AG6,0)</f>
        <v>0</v>
      </c>
      <c r="J6" s="819">
        <f aca="true" t="shared" si="6" ref="J6:J43">ROUND(AH6,0)</f>
        <v>0</v>
      </c>
      <c r="K6" s="422">
        <f>E6+G6+I6</f>
        <v>0</v>
      </c>
      <c r="L6" s="423">
        <f>F6+H6+J6</f>
        <v>0</v>
      </c>
      <c r="M6" s="761">
        <f>K6+L6</f>
        <v>0</v>
      </c>
      <c r="AA6" s="324"/>
      <c r="AB6" s="325"/>
      <c r="AC6" s="323"/>
      <c r="AD6" s="247"/>
      <c r="AE6" s="323"/>
      <c r="AF6" s="247"/>
      <c r="AG6" s="323"/>
      <c r="AH6" s="247"/>
      <c r="AI6" s="422">
        <f>AC6+AE6+AG6</f>
        <v>0</v>
      </c>
      <c r="AJ6" s="423">
        <f>AD6+AF6+AH6</f>
        <v>0</v>
      </c>
      <c r="AK6" s="761">
        <f>AI6+AJ6</f>
        <v>0</v>
      </c>
    </row>
    <row r="7" spans="1:37" ht="12.75" customHeight="1">
      <c r="A7" s="142" t="s">
        <v>432</v>
      </c>
      <c r="B7" s="358" t="s">
        <v>433</v>
      </c>
      <c r="C7" s="816">
        <f aca="true" t="shared" si="7" ref="C7:C43">ROUND(AA7,0)</f>
        <v>0</v>
      </c>
      <c r="D7" s="817">
        <f t="shared" si="0"/>
        <v>0</v>
      </c>
      <c r="E7" s="818">
        <f t="shared" si="1"/>
        <v>0</v>
      </c>
      <c r="F7" s="819">
        <f t="shared" si="2"/>
        <v>0</v>
      </c>
      <c r="G7" s="818">
        <f t="shared" si="3"/>
        <v>0</v>
      </c>
      <c r="H7" s="819">
        <f t="shared" si="4"/>
        <v>0</v>
      </c>
      <c r="I7" s="818">
        <f t="shared" si="5"/>
        <v>0</v>
      </c>
      <c r="J7" s="819">
        <f t="shared" si="6"/>
        <v>0</v>
      </c>
      <c r="K7" s="422">
        <f aca="true" t="shared" si="8" ref="K7:K40">E7+G7+I7</f>
        <v>0</v>
      </c>
      <c r="L7" s="423">
        <f aca="true" t="shared" si="9" ref="L7:L40">F7+H7+J7</f>
        <v>0</v>
      </c>
      <c r="M7" s="761">
        <f aca="true" t="shared" si="10" ref="M7:M43">K7+L7</f>
        <v>0</v>
      </c>
      <c r="AA7" s="324"/>
      <c r="AB7" s="325"/>
      <c r="AC7" s="323"/>
      <c r="AD7" s="247"/>
      <c r="AE7" s="323"/>
      <c r="AF7" s="247"/>
      <c r="AG7" s="323"/>
      <c r="AH7" s="247"/>
      <c r="AI7" s="422">
        <f aca="true" t="shared" si="11" ref="AI7:AI43">AC7+AE7+AG7</f>
        <v>0</v>
      </c>
      <c r="AJ7" s="423">
        <f aca="true" t="shared" si="12" ref="AJ7:AJ43">AD7+AF7+AH7</f>
        <v>0</v>
      </c>
      <c r="AK7" s="761">
        <f aca="true" t="shared" si="13" ref="AK7:AK43">AI7+AJ7</f>
        <v>0</v>
      </c>
    </row>
    <row r="8" spans="1:37" ht="12.75" customHeight="1">
      <c r="A8" s="142" t="s">
        <v>434</v>
      </c>
      <c r="B8" s="358" t="s">
        <v>435</v>
      </c>
      <c r="C8" s="816">
        <f t="shared" si="7"/>
        <v>0</v>
      </c>
      <c r="D8" s="817">
        <f t="shared" si="0"/>
        <v>0</v>
      </c>
      <c r="E8" s="818">
        <f t="shared" si="1"/>
        <v>0</v>
      </c>
      <c r="F8" s="819">
        <f t="shared" si="2"/>
        <v>0</v>
      </c>
      <c r="G8" s="818">
        <f t="shared" si="3"/>
        <v>0</v>
      </c>
      <c r="H8" s="819">
        <f t="shared" si="4"/>
        <v>0</v>
      </c>
      <c r="I8" s="818">
        <f t="shared" si="5"/>
        <v>0</v>
      </c>
      <c r="J8" s="819">
        <f t="shared" si="6"/>
        <v>0</v>
      </c>
      <c r="K8" s="422">
        <f t="shared" si="8"/>
        <v>0</v>
      </c>
      <c r="L8" s="423">
        <f t="shared" si="9"/>
        <v>0</v>
      </c>
      <c r="M8" s="761">
        <f t="shared" si="10"/>
        <v>0</v>
      </c>
      <c r="AA8" s="324"/>
      <c r="AB8" s="325"/>
      <c r="AC8" s="323"/>
      <c r="AD8" s="247"/>
      <c r="AE8" s="323"/>
      <c r="AF8" s="247"/>
      <c r="AG8" s="323"/>
      <c r="AH8" s="247"/>
      <c r="AI8" s="422">
        <f t="shared" si="11"/>
        <v>0</v>
      </c>
      <c r="AJ8" s="423">
        <f t="shared" si="12"/>
        <v>0</v>
      </c>
      <c r="AK8" s="761">
        <f t="shared" si="13"/>
        <v>0</v>
      </c>
    </row>
    <row r="9" spans="1:37" ht="12.75" customHeight="1">
      <c r="A9" s="142" t="s">
        <v>436</v>
      </c>
      <c r="B9" s="358" t="s">
        <v>389</v>
      </c>
      <c r="C9" s="816">
        <f t="shared" si="7"/>
        <v>0</v>
      </c>
      <c r="D9" s="817">
        <f t="shared" si="0"/>
        <v>0</v>
      </c>
      <c r="E9" s="818">
        <f t="shared" si="1"/>
        <v>0</v>
      </c>
      <c r="F9" s="819">
        <f t="shared" si="2"/>
        <v>0</v>
      </c>
      <c r="G9" s="818">
        <f t="shared" si="3"/>
        <v>0</v>
      </c>
      <c r="H9" s="819">
        <f t="shared" si="4"/>
        <v>0</v>
      </c>
      <c r="I9" s="818">
        <f t="shared" si="5"/>
        <v>0</v>
      </c>
      <c r="J9" s="819">
        <f t="shared" si="6"/>
        <v>0</v>
      </c>
      <c r="K9" s="422">
        <f t="shared" si="8"/>
        <v>0</v>
      </c>
      <c r="L9" s="423">
        <f t="shared" si="9"/>
        <v>0</v>
      </c>
      <c r="M9" s="761">
        <f t="shared" si="10"/>
        <v>0</v>
      </c>
      <c r="AA9" s="324"/>
      <c r="AB9" s="325"/>
      <c r="AC9" s="323"/>
      <c r="AD9" s="247"/>
      <c r="AE9" s="323"/>
      <c r="AF9" s="247"/>
      <c r="AG9" s="323"/>
      <c r="AH9" s="247"/>
      <c r="AI9" s="422">
        <f t="shared" si="11"/>
        <v>0</v>
      </c>
      <c r="AJ9" s="423">
        <f t="shared" si="12"/>
        <v>0</v>
      </c>
      <c r="AK9" s="761">
        <f t="shared" si="13"/>
        <v>0</v>
      </c>
    </row>
    <row r="10" spans="1:37" ht="12.75" customHeight="1">
      <c r="A10" s="142" t="s">
        <v>390</v>
      </c>
      <c r="B10" s="358" t="s">
        <v>391</v>
      </c>
      <c r="C10" s="816">
        <f t="shared" si="7"/>
        <v>0</v>
      </c>
      <c r="D10" s="817">
        <f t="shared" si="0"/>
        <v>0</v>
      </c>
      <c r="E10" s="818">
        <f t="shared" si="1"/>
        <v>0</v>
      </c>
      <c r="F10" s="819">
        <f t="shared" si="2"/>
        <v>0</v>
      </c>
      <c r="G10" s="818">
        <f t="shared" si="3"/>
        <v>0</v>
      </c>
      <c r="H10" s="819">
        <f t="shared" si="4"/>
        <v>0</v>
      </c>
      <c r="I10" s="818">
        <f t="shared" si="5"/>
        <v>0</v>
      </c>
      <c r="J10" s="819">
        <f t="shared" si="6"/>
        <v>0</v>
      </c>
      <c r="K10" s="422">
        <f t="shared" si="8"/>
        <v>0</v>
      </c>
      <c r="L10" s="423">
        <f t="shared" si="9"/>
        <v>0</v>
      </c>
      <c r="M10" s="761">
        <f t="shared" si="10"/>
        <v>0</v>
      </c>
      <c r="AA10" s="324"/>
      <c r="AB10" s="325"/>
      <c r="AC10" s="323"/>
      <c r="AD10" s="247"/>
      <c r="AE10" s="323"/>
      <c r="AF10" s="247"/>
      <c r="AG10" s="323"/>
      <c r="AH10" s="247"/>
      <c r="AI10" s="422">
        <f t="shared" si="11"/>
        <v>0</v>
      </c>
      <c r="AJ10" s="423">
        <f t="shared" si="12"/>
        <v>0</v>
      </c>
      <c r="AK10" s="761">
        <f t="shared" si="13"/>
        <v>0</v>
      </c>
    </row>
    <row r="11" spans="1:37" ht="12.75" customHeight="1">
      <c r="A11" s="142" t="s">
        <v>392</v>
      </c>
      <c r="B11" s="358" t="s">
        <v>393</v>
      </c>
      <c r="C11" s="816">
        <f t="shared" si="7"/>
        <v>0</v>
      </c>
      <c r="D11" s="817">
        <f t="shared" si="0"/>
        <v>0</v>
      </c>
      <c r="E11" s="818">
        <f t="shared" si="1"/>
        <v>0</v>
      </c>
      <c r="F11" s="819">
        <f t="shared" si="2"/>
        <v>0</v>
      </c>
      <c r="G11" s="818">
        <f t="shared" si="3"/>
        <v>0</v>
      </c>
      <c r="H11" s="819">
        <f t="shared" si="4"/>
        <v>0</v>
      </c>
      <c r="I11" s="818">
        <f t="shared" si="5"/>
        <v>0</v>
      </c>
      <c r="J11" s="819">
        <f t="shared" si="6"/>
        <v>0</v>
      </c>
      <c r="K11" s="422">
        <f t="shared" si="8"/>
        <v>0</v>
      </c>
      <c r="L11" s="423">
        <f t="shared" si="9"/>
        <v>0</v>
      </c>
      <c r="M11" s="761">
        <f t="shared" si="10"/>
        <v>0</v>
      </c>
      <c r="AA11" s="324"/>
      <c r="AB11" s="325"/>
      <c r="AC11" s="323"/>
      <c r="AD11" s="247"/>
      <c r="AE11" s="323"/>
      <c r="AF11" s="247"/>
      <c r="AG11" s="323"/>
      <c r="AH11" s="247"/>
      <c r="AI11" s="422">
        <f t="shared" si="11"/>
        <v>0</v>
      </c>
      <c r="AJ11" s="423">
        <f t="shared" si="12"/>
        <v>0</v>
      </c>
      <c r="AK11" s="761">
        <f t="shared" si="13"/>
        <v>0</v>
      </c>
    </row>
    <row r="12" spans="1:37" ht="12.75" customHeight="1">
      <c r="A12" s="142" t="s">
        <v>394</v>
      </c>
      <c r="B12" s="358" t="s">
        <v>395</v>
      </c>
      <c r="C12" s="816">
        <f t="shared" si="7"/>
        <v>0</v>
      </c>
      <c r="D12" s="817">
        <f t="shared" si="0"/>
        <v>0</v>
      </c>
      <c r="E12" s="818">
        <f t="shared" si="1"/>
        <v>0</v>
      </c>
      <c r="F12" s="819">
        <f t="shared" si="2"/>
        <v>0</v>
      </c>
      <c r="G12" s="818">
        <f t="shared" si="3"/>
        <v>0</v>
      </c>
      <c r="H12" s="819">
        <f t="shared" si="4"/>
        <v>0</v>
      </c>
      <c r="I12" s="818">
        <f t="shared" si="5"/>
        <v>0</v>
      </c>
      <c r="J12" s="819">
        <f t="shared" si="6"/>
        <v>0</v>
      </c>
      <c r="K12" s="422">
        <f t="shared" si="8"/>
        <v>0</v>
      </c>
      <c r="L12" s="423">
        <f t="shared" si="9"/>
        <v>0</v>
      </c>
      <c r="M12" s="761">
        <f t="shared" si="10"/>
        <v>0</v>
      </c>
      <c r="AA12" s="324"/>
      <c r="AB12" s="325"/>
      <c r="AC12" s="323"/>
      <c r="AD12" s="247"/>
      <c r="AE12" s="323"/>
      <c r="AF12" s="247"/>
      <c r="AG12" s="323"/>
      <c r="AH12" s="247"/>
      <c r="AI12" s="422">
        <f t="shared" si="11"/>
        <v>0</v>
      </c>
      <c r="AJ12" s="423">
        <f t="shared" si="12"/>
        <v>0</v>
      </c>
      <c r="AK12" s="761">
        <f t="shared" si="13"/>
        <v>0</v>
      </c>
    </row>
    <row r="13" spans="1:37" ht="12.75" customHeight="1">
      <c r="A13" s="142" t="s">
        <v>603</v>
      </c>
      <c r="B13" s="358" t="s">
        <v>604</v>
      </c>
      <c r="C13" s="816">
        <f t="shared" si="7"/>
        <v>0</v>
      </c>
      <c r="D13" s="817">
        <f t="shared" si="0"/>
        <v>0</v>
      </c>
      <c r="E13" s="818">
        <f t="shared" si="1"/>
        <v>0</v>
      </c>
      <c r="F13" s="819">
        <f t="shared" si="2"/>
        <v>0</v>
      </c>
      <c r="G13" s="818">
        <f t="shared" si="3"/>
        <v>0</v>
      </c>
      <c r="H13" s="819">
        <f t="shared" si="4"/>
        <v>0</v>
      </c>
      <c r="I13" s="818">
        <f t="shared" si="5"/>
        <v>0</v>
      </c>
      <c r="J13" s="819">
        <f t="shared" si="6"/>
        <v>0</v>
      </c>
      <c r="K13" s="422">
        <f t="shared" si="8"/>
        <v>0</v>
      </c>
      <c r="L13" s="423">
        <f t="shared" si="9"/>
        <v>0</v>
      </c>
      <c r="M13" s="761">
        <f t="shared" si="10"/>
        <v>0</v>
      </c>
      <c r="AA13" s="324"/>
      <c r="AB13" s="325"/>
      <c r="AC13" s="323"/>
      <c r="AD13" s="247"/>
      <c r="AE13" s="323"/>
      <c r="AF13" s="247"/>
      <c r="AG13" s="323"/>
      <c r="AH13" s="247"/>
      <c r="AI13" s="422">
        <f t="shared" si="11"/>
        <v>0</v>
      </c>
      <c r="AJ13" s="423">
        <f t="shared" si="12"/>
        <v>0</v>
      </c>
      <c r="AK13" s="761">
        <f t="shared" si="13"/>
        <v>0</v>
      </c>
    </row>
    <row r="14" spans="1:37" ht="12.75" customHeight="1">
      <c r="A14" s="142" t="s">
        <v>396</v>
      </c>
      <c r="B14" s="358" t="s">
        <v>397</v>
      </c>
      <c r="C14" s="816">
        <f t="shared" si="7"/>
        <v>0</v>
      </c>
      <c r="D14" s="817">
        <f t="shared" si="0"/>
        <v>0</v>
      </c>
      <c r="E14" s="818">
        <f t="shared" si="1"/>
        <v>0</v>
      </c>
      <c r="F14" s="819">
        <f t="shared" si="2"/>
        <v>0</v>
      </c>
      <c r="G14" s="818">
        <f t="shared" si="3"/>
        <v>0</v>
      </c>
      <c r="H14" s="819">
        <f t="shared" si="4"/>
        <v>0</v>
      </c>
      <c r="I14" s="818">
        <f t="shared" si="5"/>
        <v>0</v>
      </c>
      <c r="J14" s="819">
        <f t="shared" si="6"/>
        <v>0</v>
      </c>
      <c r="K14" s="422">
        <f t="shared" si="8"/>
        <v>0</v>
      </c>
      <c r="L14" s="423">
        <f t="shared" si="9"/>
        <v>0</v>
      </c>
      <c r="M14" s="761">
        <f t="shared" si="10"/>
        <v>0</v>
      </c>
      <c r="AA14" s="324"/>
      <c r="AB14" s="325"/>
      <c r="AC14" s="323"/>
      <c r="AD14" s="247"/>
      <c r="AE14" s="323"/>
      <c r="AF14" s="247"/>
      <c r="AG14" s="323"/>
      <c r="AH14" s="247"/>
      <c r="AI14" s="422">
        <f t="shared" si="11"/>
        <v>0</v>
      </c>
      <c r="AJ14" s="423">
        <f t="shared" si="12"/>
        <v>0</v>
      </c>
      <c r="AK14" s="761">
        <f t="shared" si="13"/>
        <v>0</v>
      </c>
    </row>
    <row r="15" spans="1:37" ht="12.75" customHeight="1">
      <c r="A15" s="142" t="s">
        <v>398</v>
      </c>
      <c r="B15" s="358" t="s">
        <v>399</v>
      </c>
      <c r="C15" s="816">
        <f t="shared" si="7"/>
        <v>0</v>
      </c>
      <c r="D15" s="817">
        <f t="shared" si="0"/>
        <v>0</v>
      </c>
      <c r="E15" s="818">
        <f t="shared" si="1"/>
        <v>0</v>
      </c>
      <c r="F15" s="819">
        <f t="shared" si="2"/>
        <v>0</v>
      </c>
      <c r="G15" s="818">
        <f t="shared" si="3"/>
        <v>0</v>
      </c>
      <c r="H15" s="819">
        <f t="shared" si="4"/>
        <v>0</v>
      </c>
      <c r="I15" s="818">
        <f t="shared" si="5"/>
        <v>0</v>
      </c>
      <c r="J15" s="819">
        <f t="shared" si="6"/>
        <v>0</v>
      </c>
      <c r="K15" s="422">
        <f t="shared" si="8"/>
        <v>0</v>
      </c>
      <c r="L15" s="423">
        <f t="shared" si="9"/>
        <v>0</v>
      </c>
      <c r="M15" s="761">
        <f t="shared" si="10"/>
        <v>0</v>
      </c>
      <c r="AA15" s="324"/>
      <c r="AB15" s="325"/>
      <c r="AC15" s="323"/>
      <c r="AD15" s="247"/>
      <c r="AE15" s="323"/>
      <c r="AF15" s="247"/>
      <c r="AG15" s="323"/>
      <c r="AH15" s="247"/>
      <c r="AI15" s="422">
        <f t="shared" si="11"/>
        <v>0</v>
      </c>
      <c r="AJ15" s="423">
        <f t="shared" si="12"/>
        <v>0</v>
      </c>
      <c r="AK15" s="761">
        <f t="shared" si="13"/>
        <v>0</v>
      </c>
    </row>
    <row r="16" spans="1:37" ht="12.75" customHeight="1">
      <c r="A16" s="142" t="s">
        <v>400</v>
      </c>
      <c r="B16" s="358" t="s">
        <v>401</v>
      </c>
      <c r="C16" s="816">
        <f t="shared" si="7"/>
        <v>0</v>
      </c>
      <c r="D16" s="817">
        <f t="shared" si="0"/>
        <v>0</v>
      </c>
      <c r="E16" s="818">
        <f t="shared" si="1"/>
        <v>0</v>
      </c>
      <c r="F16" s="819">
        <f t="shared" si="2"/>
        <v>0</v>
      </c>
      <c r="G16" s="818">
        <f t="shared" si="3"/>
        <v>0</v>
      </c>
      <c r="H16" s="819">
        <f t="shared" si="4"/>
        <v>0</v>
      </c>
      <c r="I16" s="818">
        <f t="shared" si="5"/>
        <v>0</v>
      </c>
      <c r="J16" s="819">
        <f t="shared" si="6"/>
        <v>0</v>
      </c>
      <c r="K16" s="422">
        <f t="shared" si="8"/>
        <v>0</v>
      </c>
      <c r="L16" s="423">
        <f t="shared" si="9"/>
        <v>0</v>
      </c>
      <c r="M16" s="761">
        <f t="shared" si="10"/>
        <v>0</v>
      </c>
      <c r="AA16" s="324"/>
      <c r="AB16" s="325"/>
      <c r="AC16" s="323"/>
      <c r="AD16" s="247"/>
      <c r="AE16" s="323"/>
      <c r="AF16" s="247"/>
      <c r="AG16" s="323"/>
      <c r="AH16" s="247"/>
      <c r="AI16" s="422">
        <f t="shared" si="11"/>
        <v>0</v>
      </c>
      <c r="AJ16" s="423">
        <f t="shared" si="12"/>
        <v>0</v>
      </c>
      <c r="AK16" s="761">
        <f t="shared" si="13"/>
        <v>0</v>
      </c>
    </row>
    <row r="17" spans="1:37" ht="12.75" customHeight="1">
      <c r="A17" s="142" t="s">
        <v>402</v>
      </c>
      <c r="B17" s="358" t="s">
        <v>403</v>
      </c>
      <c r="C17" s="816">
        <f t="shared" si="7"/>
        <v>0</v>
      </c>
      <c r="D17" s="817">
        <f t="shared" si="0"/>
        <v>0</v>
      </c>
      <c r="E17" s="818">
        <f t="shared" si="1"/>
        <v>0</v>
      </c>
      <c r="F17" s="819">
        <f t="shared" si="2"/>
        <v>0</v>
      </c>
      <c r="G17" s="818">
        <f t="shared" si="3"/>
        <v>0</v>
      </c>
      <c r="H17" s="819">
        <f t="shared" si="4"/>
        <v>0</v>
      </c>
      <c r="I17" s="818">
        <f t="shared" si="5"/>
        <v>0</v>
      </c>
      <c r="J17" s="819">
        <f t="shared" si="6"/>
        <v>0</v>
      </c>
      <c r="K17" s="422">
        <f t="shared" si="8"/>
        <v>0</v>
      </c>
      <c r="L17" s="423">
        <f t="shared" si="9"/>
        <v>0</v>
      </c>
      <c r="M17" s="761">
        <f t="shared" si="10"/>
        <v>0</v>
      </c>
      <c r="AA17" s="324"/>
      <c r="AB17" s="325"/>
      <c r="AC17" s="323"/>
      <c r="AD17" s="247"/>
      <c r="AE17" s="323"/>
      <c r="AF17" s="247"/>
      <c r="AG17" s="323"/>
      <c r="AH17" s="247"/>
      <c r="AI17" s="422">
        <f t="shared" si="11"/>
        <v>0</v>
      </c>
      <c r="AJ17" s="423">
        <f t="shared" si="12"/>
        <v>0</v>
      </c>
      <c r="AK17" s="761">
        <f t="shared" si="13"/>
        <v>0</v>
      </c>
    </row>
    <row r="18" spans="1:37" ht="12.75" customHeight="1">
      <c r="A18" s="142" t="s">
        <v>605</v>
      </c>
      <c r="B18" s="358" t="s">
        <v>606</v>
      </c>
      <c r="C18" s="816">
        <f t="shared" si="7"/>
        <v>0</v>
      </c>
      <c r="D18" s="817">
        <f t="shared" si="0"/>
        <v>0</v>
      </c>
      <c r="E18" s="818">
        <f t="shared" si="1"/>
        <v>0</v>
      </c>
      <c r="F18" s="819">
        <f t="shared" si="2"/>
        <v>0</v>
      </c>
      <c r="G18" s="818">
        <f t="shared" si="3"/>
        <v>0</v>
      </c>
      <c r="H18" s="819">
        <f t="shared" si="4"/>
        <v>0</v>
      </c>
      <c r="I18" s="818">
        <f t="shared" si="5"/>
        <v>0</v>
      </c>
      <c r="J18" s="819">
        <f t="shared" si="6"/>
        <v>0</v>
      </c>
      <c r="K18" s="422">
        <f t="shared" si="8"/>
        <v>0</v>
      </c>
      <c r="L18" s="423">
        <f t="shared" si="9"/>
        <v>0</v>
      </c>
      <c r="M18" s="761">
        <f t="shared" si="10"/>
        <v>0</v>
      </c>
      <c r="AA18" s="324"/>
      <c r="AB18" s="325"/>
      <c r="AC18" s="323"/>
      <c r="AD18" s="247"/>
      <c r="AE18" s="323"/>
      <c r="AF18" s="247"/>
      <c r="AG18" s="323"/>
      <c r="AH18" s="247"/>
      <c r="AI18" s="422">
        <f t="shared" si="11"/>
        <v>0</v>
      </c>
      <c r="AJ18" s="423">
        <f t="shared" si="12"/>
        <v>0</v>
      </c>
      <c r="AK18" s="761">
        <f t="shared" si="13"/>
        <v>0</v>
      </c>
    </row>
    <row r="19" spans="1:37" ht="12.75" customHeight="1">
      <c r="A19" s="142" t="s">
        <v>607</v>
      </c>
      <c r="B19" s="358" t="s">
        <v>404</v>
      </c>
      <c r="C19" s="816">
        <f t="shared" si="7"/>
        <v>0</v>
      </c>
      <c r="D19" s="820">
        <f t="shared" si="0"/>
        <v>0</v>
      </c>
      <c r="E19" s="818">
        <f t="shared" si="1"/>
        <v>0</v>
      </c>
      <c r="F19" s="819">
        <f t="shared" si="2"/>
        <v>0</v>
      </c>
      <c r="G19" s="818">
        <f t="shared" si="3"/>
        <v>0</v>
      </c>
      <c r="H19" s="819">
        <f t="shared" si="4"/>
        <v>0</v>
      </c>
      <c r="I19" s="818">
        <f t="shared" si="5"/>
        <v>0</v>
      </c>
      <c r="J19" s="821">
        <f t="shared" si="6"/>
        <v>0</v>
      </c>
      <c r="K19" s="422">
        <f t="shared" si="8"/>
        <v>0</v>
      </c>
      <c r="L19" s="423">
        <f t="shared" si="9"/>
        <v>0</v>
      </c>
      <c r="M19" s="761">
        <f t="shared" si="10"/>
        <v>0</v>
      </c>
      <c r="AA19" s="324"/>
      <c r="AB19" s="326"/>
      <c r="AC19" s="323"/>
      <c r="AD19" s="247"/>
      <c r="AE19" s="323"/>
      <c r="AF19" s="247"/>
      <c r="AG19" s="323"/>
      <c r="AH19" s="251"/>
      <c r="AI19" s="422">
        <f t="shared" si="11"/>
        <v>0</v>
      </c>
      <c r="AJ19" s="423">
        <f t="shared" si="12"/>
        <v>0</v>
      </c>
      <c r="AK19" s="761">
        <f t="shared" si="13"/>
        <v>0</v>
      </c>
    </row>
    <row r="20" spans="1:37" ht="12.75" customHeight="1">
      <c r="A20" s="142" t="s">
        <v>608</v>
      </c>
      <c r="B20" s="358" t="s">
        <v>609</v>
      </c>
      <c r="C20" s="816">
        <f t="shared" si="7"/>
        <v>0</v>
      </c>
      <c r="D20" s="817">
        <f t="shared" si="0"/>
        <v>0</v>
      </c>
      <c r="E20" s="818">
        <f t="shared" si="1"/>
        <v>0</v>
      </c>
      <c r="F20" s="819">
        <f t="shared" si="2"/>
        <v>0</v>
      </c>
      <c r="G20" s="818">
        <f t="shared" si="3"/>
        <v>0</v>
      </c>
      <c r="H20" s="819">
        <f t="shared" si="4"/>
        <v>0</v>
      </c>
      <c r="I20" s="818">
        <f t="shared" si="5"/>
        <v>0</v>
      </c>
      <c r="J20" s="819">
        <f t="shared" si="6"/>
        <v>0</v>
      </c>
      <c r="K20" s="422">
        <f t="shared" si="8"/>
        <v>0</v>
      </c>
      <c r="L20" s="423">
        <f t="shared" si="9"/>
        <v>0</v>
      </c>
      <c r="M20" s="761">
        <f t="shared" si="10"/>
        <v>0</v>
      </c>
      <c r="AA20" s="324"/>
      <c r="AB20" s="325"/>
      <c r="AC20" s="323"/>
      <c r="AD20" s="247"/>
      <c r="AE20" s="323"/>
      <c r="AF20" s="247"/>
      <c r="AG20" s="323"/>
      <c r="AH20" s="247"/>
      <c r="AI20" s="422">
        <f t="shared" si="11"/>
        <v>0</v>
      </c>
      <c r="AJ20" s="423">
        <f t="shared" si="12"/>
        <v>0</v>
      </c>
      <c r="AK20" s="761">
        <f t="shared" si="13"/>
        <v>0</v>
      </c>
    </row>
    <row r="21" spans="1:37" ht="12.75" customHeight="1">
      <c r="A21" s="142" t="s">
        <v>405</v>
      </c>
      <c r="B21" s="359" t="s">
        <v>406</v>
      </c>
      <c r="C21" s="816">
        <f t="shared" si="7"/>
        <v>0</v>
      </c>
      <c r="D21" s="817">
        <f t="shared" si="0"/>
        <v>0</v>
      </c>
      <c r="E21" s="818">
        <f t="shared" si="1"/>
        <v>0</v>
      </c>
      <c r="F21" s="819">
        <f t="shared" si="2"/>
        <v>0</v>
      </c>
      <c r="G21" s="818">
        <f t="shared" si="3"/>
        <v>0</v>
      </c>
      <c r="H21" s="819">
        <f t="shared" si="4"/>
        <v>0</v>
      </c>
      <c r="I21" s="818">
        <f t="shared" si="5"/>
        <v>0</v>
      </c>
      <c r="J21" s="819">
        <f t="shared" si="6"/>
        <v>0</v>
      </c>
      <c r="K21" s="422">
        <f t="shared" si="8"/>
        <v>0</v>
      </c>
      <c r="L21" s="423">
        <f t="shared" si="9"/>
        <v>0</v>
      </c>
      <c r="M21" s="761">
        <f t="shared" si="10"/>
        <v>0</v>
      </c>
      <c r="AA21" s="324"/>
      <c r="AB21" s="325"/>
      <c r="AC21" s="323"/>
      <c r="AD21" s="247"/>
      <c r="AE21" s="323"/>
      <c r="AF21" s="247"/>
      <c r="AG21" s="323"/>
      <c r="AH21" s="247"/>
      <c r="AI21" s="422">
        <f t="shared" si="11"/>
        <v>0</v>
      </c>
      <c r="AJ21" s="423">
        <f t="shared" si="12"/>
        <v>0</v>
      </c>
      <c r="AK21" s="761">
        <f t="shared" si="13"/>
        <v>0</v>
      </c>
    </row>
    <row r="22" spans="1:37" ht="12.75" customHeight="1">
      <c r="A22" s="142" t="s">
        <v>610</v>
      </c>
      <c r="B22" s="359" t="s">
        <v>407</v>
      </c>
      <c r="C22" s="816">
        <f t="shared" si="7"/>
        <v>0</v>
      </c>
      <c r="D22" s="817">
        <f t="shared" si="0"/>
        <v>0</v>
      </c>
      <c r="E22" s="818">
        <f t="shared" si="1"/>
        <v>0</v>
      </c>
      <c r="F22" s="819">
        <f t="shared" si="2"/>
        <v>0</v>
      </c>
      <c r="G22" s="818">
        <f t="shared" si="3"/>
        <v>0</v>
      </c>
      <c r="H22" s="819">
        <f t="shared" si="4"/>
        <v>0</v>
      </c>
      <c r="I22" s="818">
        <f t="shared" si="5"/>
        <v>0</v>
      </c>
      <c r="J22" s="819">
        <f t="shared" si="6"/>
        <v>0</v>
      </c>
      <c r="K22" s="422">
        <f t="shared" si="8"/>
        <v>0</v>
      </c>
      <c r="L22" s="423">
        <f t="shared" si="9"/>
        <v>0</v>
      </c>
      <c r="M22" s="761">
        <f t="shared" si="10"/>
        <v>0</v>
      </c>
      <c r="AA22" s="324"/>
      <c r="AB22" s="325"/>
      <c r="AC22" s="323"/>
      <c r="AD22" s="247"/>
      <c r="AE22" s="323"/>
      <c r="AF22" s="247"/>
      <c r="AG22" s="323"/>
      <c r="AH22" s="247"/>
      <c r="AI22" s="422">
        <f t="shared" si="11"/>
        <v>0</v>
      </c>
      <c r="AJ22" s="423">
        <f t="shared" si="12"/>
        <v>0</v>
      </c>
      <c r="AK22" s="761">
        <f t="shared" si="13"/>
        <v>0</v>
      </c>
    </row>
    <row r="23" spans="1:37" ht="12.75" customHeight="1">
      <c r="A23" s="142" t="s">
        <v>611</v>
      </c>
      <c r="B23" s="359" t="s">
        <v>408</v>
      </c>
      <c r="C23" s="816">
        <f t="shared" si="7"/>
        <v>0</v>
      </c>
      <c r="D23" s="817">
        <f t="shared" si="0"/>
        <v>0</v>
      </c>
      <c r="E23" s="818">
        <f t="shared" si="1"/>
        <v>0</v>
      </c>
      <c r="F23" s="819">
        <f t="shared" si="2"/>
        <v>0</v>
      </c>
      <c r="G23" s="818">
        <f t="shared" si="3"/>
        <v>0</v>
      </c>
      <c r="H23" s="819">
        <f t="shared" si="4"/>
        <v>0</v>
      </c>
      <c r="I23" s="818">
        <f t="shared" si="5"/>
        <v>0</v>
      </c>
      <c r="J23" s="819">
        <f t="shared" si="6"/>
        <v>0</v>
      </c>
      <c r="K23" s="422">
        <f t="shared" si="8"/>
        <v>0</v>
      </c>
      <c r="L23" s="423">
        <f t="shared" si="9"/>
        <v>0</v>
      </c>
      <c r="M23" s="761">
        <f t="shared" si="10"/>
        <v>0</v>
      </c>
      <c r="AA23" s="324"/>
      <c r="AB23" s="325"/>
      <c r="AC23" s="323"/>
      <c r="AD23" s="247"/>
      <c r="AE23" s="323"/>
      <c r="AF23" s="247"/>
      <c r="AG23" s="323"/>
      <c r="AH23" s="247"/>
      <c r="AI23" s="422">
        <f t="shared" si="11"/>
        <v>0</v>
      </c>
      <c r="AJ23" s="423">
        <f t="shared" si="12"/>
        <v>0</v>
      </c>
      <c r="AK23" s="761">
        <f t="shared" si="13"/>
        <v>0</v>
      </c>
    </row>
    <row r="24" spans="1:37" ht="12.75" customHeight="1">
      <c r="A24" s="142" t="s">
        <v>612</v>
      </c>
      <c r="B24" s="359" t="s">
        <v>595</v>
      </c>
      <c r="C24" s="816">
        <f t="shared" si="7"/>
        <v>0</v>
      </c>
      <c r="D24" s="817">
        <f t="shared" si="0"/>
        <v>0</v>
      </c>
      <c r="E24" s="818">
        <f t="shared" si="1"/>
        <v>0</v>
      </c>
      <c r="F24" s="819">
        <f t="shared" si="2"/>
        <v>0</v>
      </c>
      <c r="G24" s="818">
        <f t="shared" si="3"/>
        <v>0</v>
      </c>
      <c r="H24" s="819">
        <f t="shared" si="4"/>
        <v>0</v>
      </c>
      <c r="I24" s="818">
        <f t="shared" si="5"/>
        <v>0</v>
      </c>
      <c r="J24" s="819">
        <f t="shared" si="6"/>
        <v>0</v>
      </c>
      <c r="K24" s="422">
        <f t="shared" si="8"/>
        <v>0</v>
      </c>
      <c r="L24" s="423">
        <f t="shared" si="9"/>
        <v>0</v>
      </c>
      <c r="M24" s="761">
        <f t="shared" si="10"/>
        <v>0</v>
      </c>
      <c r="AA24" s="324"/>
      <c r="AB24" s="325"/>
      <c r="AC24" s="323"/>
      <c r="AD24" s="247"/>
      <c r="AE24" s="323"/>
      <c r="AF24" s="247"/>
      <c r="AG24" s="323"/>
      <c r="AH24" s="247"/>
      <c r="AI24" s="422">
        <f t="shared" si="11"/>
        <v>0</v>
      </c>
      <c r="AJ24" s="423">
        <f t="shared" si="12"/>
        <v>0</v>
      </c>
      <c r="AK24" s="761">
        <f t="shared" si="13"/>
        <v>0</v>
      </c>
    </row>
    <row r="25" spans="1:37" ht="12.75" customHeight="1">
      <c r="A25" s="142" t="s">
        <v>613</v>
      </c>
      <c r="B25" s="358" t="s">
        <v>437</v>
      </c>
      <c r="C25" s="816">
        <f t="shared" si="7"/>
        <v>0</v>
      </c>
      <c r="D25" s="817">
        <f t="shared" si="0"/>
        <v>0</v>
      </c>
      <c r="E25" s="818">
        <f t="shared" si="1"/>
        <v>0</v>
      </c>
      <c r="F25" s="819">
        <f t="shared" si="2"/>
        <v>0</v>
      </c>
      <c r="G25" s="818">
        <f t="shared" si="3"/>
        <v>0</v>
      </c>
      <c r="H25" s="819">
        <f t="shared" si="4"/>
        <v>0</v>
      </c>
      <c r="I25" s="818">
        <f t="shared" si="5"/>
        <v>0</v>
      </c>
      <c r="J25" s="819">
        <f t="shared" si="6"/>
        <v>0</v>
      </c>
      <c r="K25" s="422">
        <f t="shared" si="8"/>
        <v>0</v>
      </c>
      <c r="L25" s="423">
        <f t="shared" si="9"/>
        <v>0</v>
      </c>
      <c r="M25" s="761">
        <f t="shared" si="10"/>
        <v>0</v>
      </c>
      <c r="AA25" s="324"/>
      <c r="AB25" s="325"/>
      <c r="AC25" s="323"/>
      <c r="AD25" s="247"/>
      <c r="AE25" s="323"/>
      <c r="AF25" s="247"/>
      <c r="AG25" s="323"/>
      <c r="AH25" s="247"/>
      <c r="AI25" s="422">
        <f t="shared" si="11"/>
        <v>0</v>
      </c>
      <c r="AJ25" s="423">
        <f t="shared" si="12"/>
        <v>0</v>
      </c>
      <c r="AK25" s="761">
        <f t="shared" si="13"/>
        <v>0</v>
      </c>
    </row>
    <row r="26" spans="1:37" ht="12.75" customHeight="1">
      <c r="A26" s="142" t="s">
        <v>438</v>
      </c>
      <c r="B26" s="358" t="s">
        <v>439</v>
      </c>
      <c r="C26" s="816">
        <f t="shared" si="7"/>
        <v>0</v>
      </c>
      <c r="D26" s="817">
        <f t="shared" si="0"/>
        <v>0</v>
      </c>
      <c r="E26" s="818">
        <f t="shared" si="1"/>
        <v>0</v>
      </c>
      <c r="F26" s="819">
        <f t="shared" si="2"/>
        <v>0</v>
      </c>
      <c r="G26" s="818">
        <f t="shared" si="3"/>
        <v>0</v>
      </c>
      <c r="H26" s="819">
        <f t="shared" si="4"/>
        <v>0</v>
      </c>
      <c r="I26" s="818">
        <f t="shared" si="5"/>
        <v>0</v>
      </c>
      <c r="J26" s="819">
        <f t="shared" si="6"/>
        <v>0</v>
      </c>
      <c r="K26" s="422">
        <f t="shared" si="8"/>
        <v>0</v>
      </c>
      <c r="L26" s="423">
        <f t="shared" si="9"/>
        <v>0</v>
      </c>
      <c r="M26" s="761">
        <f t="shared" si="10"/>
        <v>0</v>
      </c>
      <c r="AA26" s="324"/>
      <c r="AB26" s="325"/>
      <c r="AC26" s="323"/>
      <c r="AD26" s="247"/>
      <c r="AE26" s="323"/>
      <c r="AF26" s="247"/>
      <c r="AG26" s="323"/>
      <c r="AH26" s="247"/>
      <c r="AI26" s="422">
        <f t="shared" si="11"/>
        <v>0</v>
      </c>
      <c r="AJ26" s="423">
        <f t="shared" si="12"/>
        <v>0</v>
      </c>
      <c r="AK26" s="761">
        <f t="shared" si="13"/>
        <v>0</v>
      </c>
    </row>
    <row r="27" spans="1:37" ht="12.75" customHeight="1">
      <c r="A27" s="19" t="s">
        <v>440</v>
      </c>
      <c r="B27" s="358" t="s">
        <v>441</v>
      </c>
      <c r="C27" s="816">
        <f t="shared" si="7"/>
        <v>0</v>
      </c>
      <c r="D27" s="817">
        <f t="shared" si="0"/>
        <v>0</v>
      </c>
      <c r="E27" s="818">
        <f t="shared" si="1"/>
        <v>0</v>
      </c>
      <c r="F27" s="819">
        <f t="shared" si="2"/>
        <v>0</v>
      </c>
      <c r="G27" s="818">
        <f t="shared" si="3"/>
        <v>0</v>
      </c>
      <c r="H27" s="819">
        <f t="shared" si="4"/>
        <v>0</v>
      </c>
      <c r="I27" s="818">
        <f t="shared" si="5"/>
        <v>0</v>
      </c>
      <c r="J27" s="819">
        <f t="shared" si="6"/>
        <v>0</v>
      </c>
      <c r="K27" s="422">
        <f t="shared" si="8"/>
        <v>0</v>
      </c>
      <c r="L27" s="423">
        <f t="shared" si="9"/>
        <v>0</v>
      </c>
      <c r="M27" s="761">
        <f t="shared" si="10"/>
        <v>0</v>
      </c>
      <c r="AA27" s="324"/>
      <c r="AB27" s="325"/>
      <c r="AC27" s="323"/>
      <c r="AD27" s="247"/>
      <c r="AE27" s="323"/>
      <c r="AF27" s="247"/>
      <c r="AG27" s="323"/>
      <c r="AH27" s="247"/>
      <c r="AI27" s="422">
        <f t="shared" si="11"/>
        <v>0</v>
      </c>
      <c r="AJ27" s="423">
        <f t="shared" si="12"/>
        <v>0</v>
      </c>
      <c r="AK27" s="761">
        <f t="shared" si="13"/>
        <v>0</v>
      </c>
    </row>
    <row r="28" spans="1:37" ht="12.75" customHeight="1">
      <c r="A28" s="142" t="s">
        <v>442</v>
      </c>
      <c r="B28" s="359" t="s">
        <v>443</v>
      </c>
      <c r="C28" s="816">
        <f t="shared" si="7"/>
        <v>0</v>
      </c>
      <c r="D28" s="817">
        <f t="shared" si="0"/>
        <v>0</v>
      </c>
      <c r="E28" s="818">
        <f t="shared" si="1"/>
        <v>0</v>
      </c>
      <c r="F28" s="819">
        <f t="shared" si="2"/>
        <v>0</v>
      </c>
      <c r="G28" s="818">
        <f t="shared" si="3"/>
        <v>0</v>
      </c>
      <c r="H28" s="819">
        <f t="shared" si="4"/>
        <v>0</v>
      </c>
      <c r="I28" s="818">
        <f t="shared" si="5"/>
        <v>0</v>
      </c>
      <c r="J28" s="819">
        <f t="shared" si="6"/>
        <v>0</v>
      </c>
      <c r="K28" s="422">
        <f t="shared" si="8"/>
        <v>0</v>
      </c>
      <c r="L28" s="423">
        <f t="shared" si="9"/>
        <v>0</v>
      </c>
      <c r="M28" s="761">
        <f t="shared" si="10"/>
        <v>0</v>
      </c>
      <c r="AA28" s="324"/>
      <c r="AB28" s="325"/>
      <c r="AC28" s="323"/>
      <c r="AD28" s="247"/>
      <c r="AE28" s="323"/>
      <c r="AF28" s="247"/>
      <c r="AG28" s="323"/>
      <c r="AH28" s="247"/>
      <c r="AI28" s="422">
        <f t="shared" si="11"/>
        <v>0</v>
      </c>
      <c r="AJ28" s="423">
        <f t="shared" si="12"/>
        <v>0</v>
      </c>
      <c r="AK28" s="761">
        <f t="shared" si="13"/>
        <v>0</v>
      </c>
    </row>
    <row r="29" spans="1:37" ht="12.75" customHeight="1">
      <c r="A29" s="142" t="s">
        <v>444</v>
      </c>
      <c r="B29" s="359" t="s">
        <v>445</v>
      </c>
      <c r="C29" s="816">
        <f t="shared" si="7"/>
        <v>0</v>
      </c>
      <c r="D29" s="817">
        <f t="shared" si="0"/>
        <v>0</v>
      </c>
      <c r="E29" s="818">
        <f t="shared" si="1"/>
        <v>0</v>
      </c>
      <c r="F29" s="819">
        <f t="shared" si="2"/>
        <v>0</v>
      </c>
      <c r="G29" s="818">
        <f t="shared" si="3"/>
        <v>0</v>
      </c>
      <c r="H29" s="819">
        <f t="shared" si="4"/>
        <v>0</v>
      </c>
      <c r="I29" s="818">
        <f t="shared" si="5"/>
        <v>0</v>
      </c>
      <c r="J29" s="819">
        <f t="shared" si="6"/>
        <v>0</v>
      </c>
      <c r="K29" s="422">
        <f t="shared" si="8"/>
        <v>0</v>
      </c>
      <c r="L29" s="423">
        <f t="shared" si="9"/>
        <v>0</v>
      </c>
      <c r="M29" s="761">
        <f t="shared" si="10"/>
        <v>0</v>
      </c>
      <c r="AA29" s="324"/>
      <c r="AB29" s="325"/>
      <c r="AC29" s="323"/>
      <c r="AD29" s="247"/>
      <c r="AE29" s="323"/>
      <c r="AF29" s="247"/>
      <c r="AG29" s="323"/>
      <c r="AH29" s="247"/>
      <c r="AI29" s="422">
        <f t="shared" si="11"/>
        <v>0</v>
      </c>
      <c r="AJ29" s="423">
        <f t="shared" si="12"/>
        <v>0</v>
      </c>
      <c r="AK29" s="761">
        <f t="shared" si="13"/>
        <v>0</v>
      </c>
    </row>
    <row r="30" spans="1:37" ht="12.75" customHeight="1">
      <c r="A30" s="142" t="s">
        <v>446</v>
      </c>
      <c r="B30" s="358" t="s">
        <v>447</v>
      </c>
      <c r="C30" s="816">
        <f t="shared" si="7"/>
        <v>0</v>
      </c>
      <c r="D30" s="817">
        <f t="shared" si="0"/>
        <v>0</v>
      </c>
      <c r="E30" s="818">
        <f t="shared" si="1"/>
        <v>0</v>
      </c>
      <c r="F30" s="819">
        <f t="shared" si="2"/>
        <v>0</v>
      </c>
      <c r="G30" s="818">
        <f t="shared" si="3"/>
        <v>0</v>
      </c>
      <c r="H30" s="819">
        <f t="shared" si="4"/>
        <v>0</v>
      </c>
      <c r="I30" s="818">
        <f t="shared" si="5"/>
        <v>0</v>
      </c>
      <c r="J30" s="819">
        <f t="shared" si="6"/>
        <v>0</v>
      </c>
      <c r="K30" s="422">
        <f t="shared" si="8"/>
        <v>0</v>
      </c>
      <c r="L30" s="423">
        <f t="shared" si="9"/>
        <v>0</v>
      </c>
      <c r="M30" s="761">
        <f t="shared" si="10"/>
        <v>0</v>
      </c>
      <c r="AA30" s="324"/>
      <c r="AB30" s="325"/>
      <c r="AC30" s="323"/>
      <c r="AD30" s="247"/>
      <c r="AE30" s="323"/>
      <c r="AF30" s="247"/>
      <c r="AG30" s="323"/>
      <c r="AH30" s="247"/>
      <c r="AI30" s="422">
        <f t="shared" si="11"/>
        <v>0</v>
      </c>
      <c r="AJ30" s="423">
        <f t="shared" si="12"/>
        <v>0</v>
      </c>
      <c r="AK30" s="761">
        <f t="shared" si="13"/>
        <v>0</v>
      </c>
    </row>
    <row r="31" spans="1:37" ht="12.75" customHeight="1">
      <c r="A31" s="142" t="s">
        <v>448</v>
      </c>
      <c r="B31" s="358" t="s">
        <v>449</v>
      </c>
      <c r="C31" s="816">
        <f t="shared" si="7"/>
        <v>0</v>
      </c>
      <c r="D31" s="817">
        <f t="shared" si="0"/>
        <v>0</v>
      </c>
      <c r="E31" s="818">
        <f t="shared" si="1"/>
        <v>0</v>
      </c>
      <c r="F31" s="819">
        <f t="shared" si="2"/>
        <v>0</v>
      </c>
      <c r="G31" s="818">
        <f t="shared" si="3"/>
        <v>0</v>
      </c>
      <c r="H31" s="819">
        <f t="shared" si="4"/>
        <v>0</v>
      </c>
      <c r="I31" s="818">
        <f t="shared" si="5"/>
        <v>0</v>
      </c>
      <c r="J31" s="819">
        <f t="shared" si="6"/>
        <v>0</v>
      </c>
      <c r="K31" s="422">
        <f t="shared" si="8"/>
        <v>0</v>
      </c>
      <c r="L31" s="423">
        <f t="shared" si="9"/>
        <v>0</v>
      </c>
      <c r="M31" s="761">
        <f t="shared" si="10"/>
        <v>0</v>
      </c>
      <c r="AA31" s="324"/>
      <c r="AB31" s="325"/>
      <c r="AC31" s="323"/>
      <c r="AD31" s="247"/>
      <c r="AE31" s="323"/>
      <c r="AF31" s="247"/>
      <c r="AG31" s="323"/>
      <c r="AH31" s="247"/>
      <c r="AI31" s="422">
        <f t="shared" si="11"/>
        <v>0</v>
      </c>
      <c r="AJ31" s="423">
        <f t="shared" si="12"/>
        <v>0</v>
      </c>
      <c r="AK31" s="761">
        <f t="shared" si="13"/>
        <v>0</v>
      </c>
    </row>
    <row r="32" spans="1:37" ht="12.75" customHeight="1">
      <c r="A32" s="142" t="s">
        <v>596</v>
      </c>
      <c r="B32" s="358" t="s">
        <v>594</v>
      </c>
      <c r="C32" s="816">
        <f t="shared" si="7"/>
        <v>0</v>
      </c>
      <c r="D32" s="817">
        <f t="shared" si="0"/>
        <v>0</v>
      </c>
      <c r="E32" s="818">
        <f t="shared" si="1"/>
        <v>0</v>
      </c>
      <c r="F32" s="819">
        <f t="shared" si="2"/>
        <v>0</v>
      </c>
      <c r="G32" s="818">
        <f t="shared" si="3"/>
        <v>0</v>
      </c>
      <c r="H32" s="819">
        <f t="shared" si="4"/>
        <v>0</v>
      </c>
      <c r="I32" s="818">
        <f t="shared" si="5"/>
        <v>0</v>
      </c>
      <c r="J32" s="819">
        <f t="shared" si="6"/>
        <v>0</v>
      </c>
      <c r="K32" s="422">
        <f t="shared" si="8"/>
        <v>0</v>
      </c>
      <c r="L32" s="423">
        <f t="shared" si="9"/>
        <v>0</v>
      </c>
      <c r="M32" s="761">
        <f t="shared" si="10"/>
        <v>0</v>
      </c>
      <c r="AA32" s="324"/>
      <c r="AB32" s="325"/>
      <c r="AC32" s="323"/>
      <c r="AD32" s="247"/>
      <c r="AE32" s="323"/>
      <c r="AF32" s="247"/>
      <c r="AG32" s="323"/>
      <c r="AH32" s="247"/>
      <c r="AI32" s="422">
        <f t="shared" si="11"/>
        <v>0</v>
      </c>
      <c r="AJ32" s="423">
        <f t="shared" si="12"/>
        <v>0</v>
      </c>
      <c r="AK32" s="761">
        <f t="shared" si="13"/>
        <v>0</v>
      </c>
    </row>
    <row r="33" spans="1:37" ht="12.75" customHeight="1">
      <c r="A33" s="142" t="s">
        <v>599</v>
      </c>
      <c r="B33" s="358" t="s">
        <v>593</v>
      </c>
      <c r="C33" s="816">
        <f t="shared" si="7"/>
        <v>0</v>
      </c>
      <c r="D33" s="817">
        <f t="shared" si="0"/>
        <v>0</v>
      </c>
      <c r="E33" s="818">
        <f t="shared" si="1"/>
        <v>0</v>
      </c>
      <c r="F33" s="819">
        <f t="shared" si="2"/>
        <v>0</v>
      </c>
      <c r="G33" s="818">
        <f t="shared" si="3"/>
        <v>0</v>
      </c>
      <c r="H33" s="819">
        <f t="shared" si="4"/>
        <v>0</v>
      </c>
      <c r="I33" s="818">
        <f t="shared" si="5"/>
        <v>0</v>
      </c>
      <c r="J33" s="819">
        <f t="shared" si="6"/>
        <v>0</v>
      </c>
      <c r="K33" s="422">
        <f t="shared" si="8"/>
        <v>0</v>
      </c>
      <c r="L33" s="423">
        <f t="shared" si="9"/>
        <v>0</v>
      </c>
      <c r="M33" s="761">
        <f t="shared" si="10"/>
        <v>0</v>
      </c>
      <c r="AA33" s="324"/>
      <c r="AB33" s="325"/>
      <c r="AC33" s="323"/>
      <c r="AD33" s="247"/>
      <c r="AE33" s="323"/>
      <c r="AF33" s="247"/>
      <c r="AG33" s="323"/>
      <c r="AH33" s="247"/>
      <c r="AI33" s="422">
        <f t="shared" si="11"/>
        <v>0</v>
      </c>
      <c r="AJ33" s="423">
        <f t="shared" si="12"/>
        <v>0</v>
      </c>
      <c r="AK33" s="761">
        <f t="shared" si="13"/>
        <v>0</v>
      </c>
    </row>
    <row r="34" spans="1:37" ht="12.75" customHeight="1">
      <c r="A34" s="142" t="s">
        <v>450</v>
      </c>
      <c r="B34" s="358" t="s">
        <v>451</v>
      </c>
      <c r="C34" s="816">
        <f t="shared" si="7"/>
        <v>0</v>
      </c>
      <c r="D34" s="817">
        <f t="shared" si="0"/>
        <v>0</v>
      </c>
      <c r="E34" s="818">
        <f t="shared" si="1"/>
        <v>0</v>
      </c>
      <c r="F34" s="819">
        <f t="shared" si="2"/>
        <v>0</v>
      </c>
      <c r="G34" s="818">
        <f t="shared" si="3"/>
        <v>0</v>
      </c>
      <c r="H34" s="819">
        <f t="shared" si="4"/>
        <v>0</v>
      </c>
      <c r="I34" s="818">
        <f t="shared" si="5"/>
        <v>0</v>
      </c>
      <c r="J34" s="819">
        <f t="shared" si="6"/>
        <v>0</v>
      </c>
      <c r="K34" s="422">
        <f t="shared" si="8"/>
        <v>0</v>
      </c>
      <c r="L34" s="423">
        <f t="shared" si="9"/>
        <v>0</v>
      </c>
      <c r="M34" s="761">
        <f t="shared" si="10"/>
        <v>0</v>
      </c>
      <c r="AA34" s="324"/>
      <c r="AB34" s="325"/>
      <c r="AC34" s="323"/>
      <c r="AD34" s="247"/>
      <c r="AE34" s="323"/>
      <c r="AF34" s="247"/>
      <c r="AG34" s="323"/>
      <c r="AH34" s="247"/>
      <c r="AI34" s="422">
        <f t="shared" si="11"/>
        <v>0</v>
      </c>
      <c r="AJ34" s="423">
        <f t="shared" si="12"/>
        <v>0</v>
      </c>
      <c r="AK34" s="761">
        <f t="shared" si="13"/>
        <v>0</v>
      </c>
    </row>
    <row r="35" spans="1:37" ht="12.75" customHeight="1">
      <c r="A35" s="142" t="s">
        <v>452</v>
      </c>
      <c r="B35" s="359" t="s">
        <v>453</v>
      </c>
      <c r="C35" s="816">
        <f t="shared" si="7"/>
        <v>0</v>
      </c>
      <c r="D35" s="817">
        <f t="shared" si="0"/>
        <v>0</v>
      </c>
      <c r="E35" s="818">
        <f t="shared" si="1"/>
        <v>0</v>
      </c>
      <c r="F35" s="819">
        <f t="shared" si="2"/>
        <v>0</v>
      </c>
      <c r="G35" s="818">
        <f t="shared" si="3"/>
        <v>0</v>
      </c>
      <c r="H35" s="819">
        <f t="shared" si="4"/>
        <v>0</v>
      </c>
      <c r="I35" s="818">
        <f t="shared" si="5"/>
        <v>0</v>
      </c>
      <c r="J35" s="819">
        <f t="shared" si="6"/>
        <v>0</v>
      </c>
      <c r="K35" s="422">
        <f t="shared" si="8"/>
        <v>0</v>
      </c>
      <c r="L35" s="423">
        <f t="shared" si="9"/>
        <v>0</v>
      </c>
      <c r="M35" s="761">
        <f t="shared" si="10"/>
        <v>0</v>
      </c>
      <c r="AA35" s="324"/>
      <c r="AB35" s="325"/>
      <c r="AC35" s="323"/>
      <c r="AD35" s="247"/>
      <c r="AE35" s="323"/>
      <c r="AF35" s="247"/>
      <c r="AG35" s="323"/>
      <c r="AH35" s="247"/>
      <c r="AI35" s="422">
        <f t="shared" si="11"/>
        <v>0</v>
      </c>
      <c r="AJ35" s="423">
        <f t="shared" si="12"/>
        <v>0</v>
      </c>
      <c r="AK35" s="761">
        <f t="shared" si="13"/>
        <v>0</v>
      </c>
    </row>
    <row r="36" spans="1:37" ht="12.75" customHeight="1">
      <c r="A36" s="142" t="s">
        <v>454</v>
      </c>
      <c r="B36" s="359" t="s">
        <v>455</v>
      </c>
      <c r="C36" s="816">
        <f t="shared" si="7"/>
        <v>0</v>
      </c>
      <c r="D36" s="817">
        <f t="shared" si="0"/>
        <v>0</v>
      </c>
      <c r="E36" s="818">
        <f t="shared" si="1"/>
        <v>0</v>
      </c>
      <c r="F36" s="819">
        <f t="shared" si="2"/>
        <v>0</v>
      </c>
      <c r="G36" s="818">
        <f t="shared" si="3"/>
        <v>0</v>
      </c>
      <c r="H36" s="819">
        <f t="shared" si="4"/>
        <v>0</v>
      </c>
      <c r="I36" s="818">
        <f t="shared" si="5"/>
        <v>0</v>
      </c>
      <c r="J36" s="819">
        <f t="shared" si="6"/>
        <v>0</v>
      </c>
      <c r="K36" s="422">
        <f t="shared" si="8"/>
        <v>0</v>
      </c>
      <c r="L36" s="423">
        <f t="shared" si="9"/>
        <v>0</v>
      </c>
      <c r="M36" s="761">
        <f t="shared" si="10"/>
        <v>0</v>
      </c>
      <c r="AA36" s="324"/>
      <c r="AB36" s="325"/>
      <c r="AC36" s="323"/>
      <c r="AD36" s="247"/>
      <c r="AE36" s="323"/>
      <c r="AF36" s="247"/>
      <c r="AG36" s="323"/>
      <c r="AH36" s="247"/>
      <c r="AI36" s="422">
        <f t="shared" si="11"/>
        <v>0</v>
      </c>
      <c r="AJ36" s="423">
        <f t="shared" si="12"/>
        <v>0</v>
      </c>
      <c r="AK36" s="761">
        <f t="shared" si="13"/>
        <v>0</v>
      </c>
    </row>
    <row r="37" spans="1:37" ht="12.75" customHeight="1">
      <c r="A37" s="142" t="s">
        <v>598</v>
      </c>
      <c r="B37" s="358" t="s">
        <v>592</v>
      </c>
      <c r="C37" s="816">
        <f t="shared" si="7"/>
        <v>0</v>
      </c>
      <c r="D37" s="817">
        <f t="shared" si="0"/>
        <v>0</v>
      </c>
      <c r="E37" s="818">
        <f t="shared" si="1"/>
        <v>0</v>
      </c>
      <c r="F37" s="819">
        <f t="shared" si="2"/>
        <v>0</v>
      </c>
      <c r="G37" s="818">
        <f t="shared" si="3"/>
        <v>0</v>
      </c>
      <c r="H37" s="819">
        <f t="shared" si="4"/>
        <v>0</v>
      </c>
      <c r="I37" s="818">
        <f t="shared" si="5"/>
        <v>0</v>
      </c>
      <c r="J37" s="819">
        <f t="shared" si="6"/>
        <v>0</v>
      </c>
      <c r="K37" s="422">
        <f t="shared" si="8"/>
        <v>0</v>
      </c>
      <c r="L37" s="423">
        <f t="shared" si="9"/>
        <v>0</v>
      </c>
      <c r="M37" s="761">
        <f t="shared" si="10"/>
        <v>0</v>
      </c>
      <c r="AA37" s="324"/>
      <c r="AB37" s="325"/>
      <c r="AC37" s="323"/>
      <c r="AD37" s="247"/>
      <c r="AE37" s="323"/>
      <c r="AF37" s="247"/>
      <c r="AG37" s="323"/>
      <c r="AH37" s="247"/>
      <c r="AI37" s="422">
        <f t="shared" si="11"/>
        <v>0</v>
      </c>
      <c r="AJ37" s="423">
        <f t="shared" si="12"/>
        <v>0</v>
      </c>
      <c r="AK37" s="761">
        <f t="shared" si="13"/>
        <v>0</v>
      </c>
    </row>
    <row r="38" spans="1:37" ht="12.75" customHeight="1">
      <c r="A38" s="142" t="s">
        <v>597</v>
      </c>
      <c r="B38" s="358" t="s">
        <v>591</v>
      </c>
      <c r="C38" s="816">
        <f t="shared" si="7"/>
        <v>0</v>
      </c>
      <c r="D38" s="817">
        <f t="shared" si="0"/>
        <v>0</v>
      </c>
      <c r="E38" s="818">
        <f t="shared" si="1"/>
        <v>0</v>
      </c>
      <c r="F38" s="819">
        <f t="shared" si="2"/>
        <v>0</v>
      </c>
      <c r="G38" s="818">
        <f t="shared" si="3"/>
        <v>0</v>
      </c>
      <c r="H38" s="819">
        <f t="shared" si="4"/>
        <v>0</v>
      </c>
      <c r="I38" s="818">
        <f t="shared" si="5"/>
        <v>0</v>
      </c>
      <c r="J38" s="819">
        <f t="shared" si="6"/>
        <v>0</v>
      </c>
      <c r="K38" s="422">
        <f t="shared" si="8"/>
        <v>0</v>
      </c>
      <c r="L38" s="423">
        <f t="shared" si="9"/>
        <v>0</v>
      </c>
      <c r="M38" s="761">
        <f t="shared" si="10"/>
        <v>0</v>
      </c>
      <c r="AA38" s="324"/>
      <c r="AB38" s="325"/>
      <c r="AC38" s="323"/>
      <c r="AD38" s="247"/>
      <c r="AE38" s="323"/>
      <c r="AF38" s="247"/>
      <c r="AG38" s="323"/>
      <c r="AH38" s="247"/>
      <c r="AI38" s="422">
        <f t="shared" si="11"/>
        <v>0</v>
      </c>
      <c r="AJ38" s="423">
        <f t="shared" si="12"/>
        <v>0</v>
      </c>
      <c r="AK38" s="761">
        <f t="shared" si="13"/>
        <v>0</v>
      </c>
    </row>
    <row r="39" spans="1:37" ht="12.75" customHeight="1">
      <c r="A39" s="142" t="s">
        <v>456</v>
      </c>
      <c r="B39" s="358" t="s">
        <v>457</v>
      </c>
      <c r="C39" s="816">
        <f t="shared" si="7"/>
        <v>0</v>
      </c>
      <c r="D39" s="817">
        <f t="shared" si="0"/>
        <v>0</v>
      </c>
      <c r="E39" s="818">
        <f t="shared" si="1"/>
        <v>0</v>
      </c>
      <c r="F39" s="819">
        <f t="shared" si="2"/>
        <v>0</v>
      </c>
      <c r="G39" s="818">
        <f t="shared" si="3"/>
        <v>0</v>
      </c>
      <c r="H39" s="819">
        <f t="shared" si="4"/>
        <v>0</v>
      </c>
      <c r="I39" s="818">
        <f t="shared" si="5"/>
        <v>0</v>
      </c>
      <c r="J39" s="819">
        <f t="shared" si="6"/>
        <v>0</v>
      </c>
      <c r="K39" s="422">
        <f t="shared" si="8"/>
        <v>0</v>
      </c>
      <c r="L39" s="423">
        <f t="shared" si="9"/>
        <v>0</v>
      </c>
      <c r="M39" s="761">
        <f t="shared" si="10"/>
        <v>0</v>
      </c>
      <c r="AA39" s="324"/>
      <c r="AB39" s="325"/>
      <c r="AC39" s="323"/>
      <c r="AD39" s="247"/>
      <c r="AE39" s="323"/>
      <c r="AF39" s="247"/>
      <c r="AG39" s="323"/>
      <c r="AH39" s="247"/>
      <c r="AI39" s="422">
        <f t="shared" si="11"/>
        <v>0</v>
      </c>
      <c r="AJ39" s="423">
        <f t="shared" si="12"/>
        <v>0</v>
      </c>
      <c r="AK39" s="761">
        <f t="shared" si="13"/>
        <v>0</v>
      </c>
    </row>
    <row r="40" spans="1:37" ht="12.75" customHeight="1">
      <c r="A40" s="142" t="s">
        <v>458</v>
      </c>
      <c r="B40" s="358" t="s">
        <v>459</v>
      </c>
      <c r="C40" s="816">
        <f t="shared" si="7"/>
        <v>0</v>
      </c>
      <c r="D40" s="817">
        <f t="shared" si="0"/>
        <v>0</v>
      </c>
      <c r="E40" s="818">
        <f t="shared" si="1"/>
        <v>0</v>
      </c>
      <c r="F40" s="819">
        <f t="shared" si="2"/>
        <v>0</v>
      </c>
      <c r="G40" s="818">
        <f t="shared" si="3"/>
        <v>0</v>
      </c>
      <c r="H40" s="819">
        <f t="shared" si="4"/>
        <v>0</v>
      </c>
      <c r="I40" s="818">
        <f t="shared" si="5"/>
        <v>0</v>
      </c>
      <c r="J40" s="819">
        <f t="shared" si="6"/>
        <v>0</v>
      </c>
      <c r="K40" s="422">
        <f t="shared" si="8"/>
        <v>0</v>
      </c>
      <c r="L40" s="423">
        <f t="shared" si="9"/>
        <v>0</v>
      </c>
      <c r="M40" s="761">
        <f t="shared" si="10"/>
        <v>0</v>
      </c>
      <c r="AA40" s="324"/>
      <c r="AB40" s="325"/>
      <c r="AC40" s="323"/>
      <c r="AD40" s="247"/>
      <c r="AE40" s="323"/>
      <c r="AF40" s="247"/>
      <c r="AG40" s="323"/>
      <c r="AH40" s="247"/>
      <c r="AI40" s="422">
        <f t="shared" si="11"/>
        <v>0</v>
      </c>
      <c r="AJ40" s="423">
        <f t="shared" si="12"/>
        <v>0</v>
      </c>
      <c r="AK40" s="761">
        <f t="shared" si="13"/>
        <v>0</v>
      </c>
    </row>
    <row r="41" spans="1:37" ht="12.75" customHeight="1">
      <c r="A41" s="142" t="s">
        <v>460</v>
      </c>
      <c r="B41" s="358" t="s">
        <v>461</v>
      </c>
      <c r="C41" s="816">
        <f t="shared" si="7"/>
        <v>0</v>
      </c>
      <c r="D41" s="817">
        <f t="shared" si="0"/>
        <v>0</v>
      </c>
      <c r="E41" s="818">
        <f t="shared" si="1"/>
        <v>0</v>
      </c>
      <c r="F41" s="819">
        <f t="shared" si="2"/>
        <v>0</v>
      </c>
      <c r="G41" s="818">
        <f t="shared" si="3"/>
        <v>0</v>
      </c>
      <c r="H41" s="819">
        <f t="shared" si="4"/>
        <v>0</v>
      </c>
      <c r="I41" s="818">
        <f t="shared" si="5"/>
        <v>0</v>
      </c>
      <c r="J41" s="819">
        <f t="shared" si="6"/>
        <v>0</v>
      </c>
      <c r="K41" s="422">
        <f aca="true" t="shared" si="14" ref="K41:L43">E41+G41+I41</f>
        <v>0</v>
      </c>
      <c r="L41" s="423">
        <f t="shared" si="14"/>
        <v>0</v>
      </c>
      <c r="M41" s="761">
        <f t="shared" si="10"/>
        <v>0</v>
      </c>
      <c r="AA41" s="324"/>
      <c r="AB41" s="325"/>
      <c r="AC41" s="323"/>
      <c r="AD41" s="247"/>
      <c r="AE41" s="323"/>
      <c r="AF41" s="247"/>
      <c r="AG41" s="323"/>
      <c r="AH41" s="247"/>
      <c r="AI41" s="422">
        <f t="shared" si="11"/>
        <v>0</v>
      </c>
      <c r="AJ41" s="423">
        <f t="shared" si="12"/>
        <v>0</v>
      </c>
      <c r="AK41" s="761">
        <f t="shared" si="13"/>
        <v>0</v>
      </c>
    </row>
    <row r="42" spans="1:37" ht="12.75" customHeight="1">
      <c r="A42" s="142" t="s">
        <v>462</v>
      </c>
      <c r="B42" s="359" t="s">
        <v>463</v>
      </c>
      <c r="C42" s="816">
        <f t="shared" si="7"/>
        <v>0</v>
      </c>
      <c r="D42" s="817">
        <f t="shared" si="0"/>
        <v>0</v>
      </c>
      <c r="E42" s="818">
        <f t="shared" si="1"/>
        <v>0</v>
      </c>
      <c r="F42" s="819">
        <f t="shared" si="2"/>
        <v>0</v>
      </c>
      <c r="G42" s="818">
        <f t="shared" si="3"/>
        <v>0</v>
      </c>
      <c r="H42" s="819">
        <f t="shared" si="4"/>
        <v>0</v>
      </c>
      <c r="I42" s="818">
        <f t="shared" si="5"/>
        <v>0</v>
      </c>
      <c r="J42" s="819">
        <f t="shared" si="6"/>
        <v>0</v>
      </c>
      <c r="K42" s="422">
        <f t="shared" si="14"/>
        <v>0</v>
      </c>
      <c r="L42" s="423">
        <f t="shared" si="14"/>
        <v>0</v>
      </c>
      <c r="M42" s="761">
        <f t="shared" si="10"/>
        <v>0</v>
      </c>
      <c r="AA42" s="324"/>
      <c r="AB42" s="325"/>
      <c r="AC42" s="323"/>
      <c r="AD42" s="247"/>
      <c r="AE42" s="323"/>
      <c r="AF42" s="247"/>
      <c r="AG42" s="323"/>
      <c r="AH42" s="247"/>
      <c r="AI42" s="422">
        <f t="shared" si="11"/>
        <v>0</v>
      </c>
      <c r="AJ42" s="423">
        <f t="shared" si="12"/>
        <v>0</v>
      </c>
      <c r="AK42" s="761">
        <f t="shared" si="13"/>
        <v>0</v>
      </c>
    </row>
    <row r="43" spans="1:37" ht="12.75" customHeight="1" thickBot="1">
      <c r="A43" s="142" t="s">
        <v>409</v>
      </c>
      <c r="B43" s="359" t="s">
        <v>410</v>
      </c>
      <c r="C43" s="816">
        <f t="shared" si="7"/>
        <v>0</v>
      </c>
      <c r="D43" s="817">
        <f t="shared" si="0"/>
        <v>0</v>
      </c>
      <c r="E43" s="818">
        <f t="shared" si="1"/>
        <v>0</v>
      </c>
      <c r="F43" s="819">
        <f t="shared" si="2"/>
        <v>0</v>
      </c>
      <c r="G43" s="818">
        <f t="shared" si="3"/>
        <v>0</v>
      </c>
      <c r="H43" s="819">
        <f t="shared" si="4"/>
        <v>0</v>
      </c>
      <c r="I43" s="818">
        <f t="shared" si="5"/>
        <v>0</v>
      </c>
      <c r="J43" s="819">
        <f t="shared" si="6"/>
        <v>0</v>
      </c>
      <c r="K43" s="422">
        <f t="shared" si="14"/>
        <v>0</v>
      </c>
      <c r="L43" s="423">
        <f t="shared" si="14"/>
        <v>0</v>
      </c>
      <c r="M43" s="761">
        <f t="shared" si="10"/>
        <v>0</v>
      </c>
      <c r="AA43" s="324"/>
      <c r="AB43" s="325"/>
      <c r="AC43" s="323"/>
      <c r="AD43" s="247"/>
      <c r="AE43" s="323"/>
      <c r="AF43" s="247"/>
      <c r="AG43" s="323"/>
      <c r="AH43" s="247"/>
      <c r="AI43" s="422">
        <f t="shared" si="11"/>
        <v>0</v>
      </c>
      <c r="AJ43" s="423">
        <f t="shared" si="12"/>
        <v>0</v>
      </c>
      <c r="AK43" s="761">
        <f t="shared" si="13"/>
        <v>0</v>
      </c>
    </row>
    <row r="44" spans="1:36" ht="15.75" customHeight="1" thickBot="1" thickTop="1">
      <c r="A44" s="295" t="s">
        <v>58</v>
      </c>
      <c r="B44" s="13"/>
      <c r="C44" s="424">
        <f aca="true" t="shared" si="15" ref="C44:L44">SUM(C6:C43)</f>
        <v>0</v>
      </c>
      <c r="D44" s="425">
        <f t="shared" si="15"/>
        <v>0</v>
      </c>
      <c r="E44" s="424">
        <f t="shared" si="15"/>
        <v>0</v>
      </c>
      <c r="F44" s="425">
        <f t="shared" si="15"/>
        <v>0</v>
      </c>
      <c r="G44" s="424">
        <f t="shared" si="15"/>
        <v>0</v>
      </c>
      <c r="H44" s="425">
        <f t="shared" si="15"/>
        <v>0</v>
      </c>
      <c r="I44" s="424">
        <f t="shared" si="15"/>
        <v>0</v>
      </c>
      <c r="J44" s="425">
        <f t="shared" si="15"/>
        <v>0</v>
      </c>
      <c r="K44" s="424">
        <f t="shared" si="15"/>
        <v>0</v>
      </c>
      <c r="L44" s="426">
        <f t="shared" si="15"/>
        <v>0</v>
      </c>
      <c r="AA44" s="424">
        <f aca="true" t="shared" si="16" ref="AA44:AJ44">SUM(AA6:AA43)</f>
        <v>0</v>
      </c>
      <c r="AB44" s="425">
        <f t="shared" si="16"/>
        <v>0</v>
      </c>
      <c r="AC44" s="424">
        <f t="shared" si="16"/>
        <v>0</v>
      </c>
      <c r="AD44" s="425">
        <f t="shared" si="16"/>
        <v>0</v>
      </c>
      <c r="AE44" s="424">
        <f t="shared" si="16"/>
        <v>0</v>
      </c>
      <c r="AF44" s="425">
        <f t="shared" si="16"/>
        <v>0</v>
      </c>
      <c r="AG44" s="424">
        <f t="shared" si="16"/>
        <v>0</v>
      </c>
      <c r="AH44" s="425">
        <f t="shared" si="16"/>
        <v>0</v>
      </c>
      <c r="AI44" s="424">
        <f t="shared" si="16"/>
        <v>0</v>
      </c>
      <c r="AJ44" s="426">
        <f t="shared" si="16"/>
        <v>0</v>
      </c>
    </row>
    <row r="45" ht="9.75">
      <c r="A45" s="733" t="str">
        <f>"(*) inserire i dati comunicati nella tab.1 (colonna presenti al 31/12/"&amp;L1-1&amp;") della rilevazione dell'anno precedente"</f>
        <v>(*) inserire i dati comunicati nella tab.1 (colonna presenti al 31/12/2020) della rilevazione dell'anno precedente</v>
      </c>
    </row>
    <row r="46" ht="9.75">
      <c r="A46" s="5" t="s">
        <v>131</v>
      </c>
    </row>
    <row r="47" spans="4:28" ht="12.75">
      <c r="D47" s="734"/>
      <c r="AB47" s="734"/>
    </row>
  </sheetData>
  <sheetProtection password="EA98" sheet="1" formatColumns="0" selectLockedCells="1"/>
  <mergeCells count="10">
    <mergeCell ref="AE2:AJ2"/>
    <mergeCell ref="AA3:AJ3"/>
    <mergeCell ref="C3:L3"/>
    <mergeCell ref="B4:B5"/>
    <mergeCell ref="G2:L2"/>
    <mergeCell ref="AI4:AJ4"/>
    <mergeCell ref="AG4:AH4"/>
    <mergeCell ref="AE4:AF4"/>
    <mergeCell ref="AC4:AD4"/>
    <mergeCell ref="AA4:AB4"/>
  </mergeCells>
  <conditionalFormatting sqref="AA6:AJ43 A6:L43">
    <cfRule type="expression" priority="2" dxfId="5" stopIfTrue="1">
      <formula>$M6&gt;0</formula>
    </cfRule>
  </conditionalFormatting>
  <printOptions horizontalCentered="1" verticalCentered="1"/>
  <pageMargins left="0" right="0" top="0.17" bottom="0.16" header="0.18" footer="0.2"/>
  <pageSetup horizontalDpi="300" verticalDpi="300" orientation="landscape" paperSize="9" scale="75" r:id="rId2"/>
  <drawing r:id="rId1"/>
</worksheet>
</file>

<file path=xl/worksheets/sheet20.xml><?xml version="1.0" encoding="utf-8"?>
<worksheet xmlns="http://schemas.openxmlformats.org/spreadsheetml/2006/main" xmlns:r="http://schemas.openxmlformats.org/officeDocument/2006/relationships">
  <sheetPr codeName="Foglio24">
    <tabColor indexed="10"/>
  </sheetPr>
  <dimension ref="A1:Z46"/>
  <sheetViews>
    <sheetView showGridLines="0" zoomScalePageLayoutView="0" workbookViewId="0" topLeftCell="A1">
      <pane xSplit="2" ySplit="7" topLeftCell="C8" activePane="bottomRight" state="frozen"/>
      <selection pane="topLeft" activeCell="A2" sqref="A2"/>
      <selection pane="topRight" activeCell="A2" sqref="A2"/>
      <selection pane="bottomLeft" activeCell="A2" sqref="A2"/>
      <selection pane="bottomRight" activeCell="A7" sqref="A7"/>
    </sheetView>
  </sheetViews>
  <sheetFormatPr defaultColWidth="9.33203125" defaultRowHeight="10.5"/>
  <cols>
    <col min="1" max="1" width="47.83203125" style="5" customWidth="1"/>
    <col min="2" max="2" width="11" style="7" customWidth="1"/>
    <col min="3" max="3" width="10.83203125" style="7" customWidth="1"/>
    <col min="4" max="5" width="12.83203125" style="7" customWidth="1"/>
    <col min="6" max="6" width="13.66015625" style="7" customWidth="1"/>
    <col min="7" max="10" width="12.83203125" style="7" customWidth="1"/>
    <col min="11" max="13" width="13.33203125" style="7" customWidth="1"/>
    <col min="14" max="14" width="12.66015625" style="7" bestFit="1" customWidth="1"/>
    <col min="15" max="15" width="10.83203125" style="7" customWidth="1"/>
    <col min="16" max="22" width="12.83203125" style="7" customWidth="1"/>
    <col min="23" max="25" width="13.33203125" style="7" customWidth="1"/>
    <col min="26" max="26" width="12.66015625" style="7" bestFit="1" customWidth="1"/>
    <col min="27" max="16384" width="9.33203125" style="5" customWidth="1"/>
  </cols>
  <sheetData>
    <row r="1" spans="1:26" ht="30" customHeight="1">
      <c r="A1" s="972" t="str">
        <f>'t1'!A1</f>
        <v>GUARDIA di FINANZA - anno 2021</v>
      </c>
      <c r="B1" s="972"/>
      <c r="C1" s="972"/>
      <c r="D1" s="972"/>
      <c r="E1" s="972"/>
      <c r="F1" s="972"/>
      <c r="G1" s="972"/>
      <c r="H1" s="972"/>
      <c r="I1" s="972"/>
      <c r="J1" s="972"/>
      <c r="K1" s="972"/>
      <c r="L1" s="972"/>
      <c r="M1" s="972"/>
      <c r="N1" s="972"/>
      <c r="O1" s="972"/>
      <c r="P1" s="972"/>
      <c r="Q1" s="972"/>
      <c r="R1" s="972"/>
      <c r="S1" s="972"/>
      <c r="T1" s="972"/>
      <c r="U1" s="972"/>
      <c r="V1" s="972"/>
      <c r="W1" s="972"/>
      <c r="X1" s="5"/>
      <c r="Z1" s="665"/>
    </row>
    <row r="2" spans="1:26" ht="36" customHeight="1">
      <c r="A2" s="1065" t="s">
        <v>530</v>
      </c>
      <c r="B2" s="1065"/>
      <c r="C2" s="1065"/>
      <c r="D2" s="1065"/>
      <c r="E2" s="1065"/>
      <c r="F2" s="1065"/>
      <c r="G2" s="1065"/>
      <c r="H2" s="1065"/>
      <c r="I2" s="1065"/>
      <c r="J2" s="1065"/>
      <c r="K2" s="1065"/>
      <c r="L2" s="1065"/>
      <c r="M2" s="751"/>
      <c r="N2" s="752"/>
      <c r="O2" s="487"/>
      <c r="P2" s="487"/>
      <c r="Q2" s="487"/>
      <c r="R2" s="487"/>
      <c r="S2" s="487"/>
      <c r="T2" s="487"/>
      <c r="U2" s="487"/>
      <c r="V2" s="487"/>
      <c r="W2" s="487"/>
      <c r="X2" s="487"/>
      <c r="Y2" s="751"/>
      <c r="Z2" s="487"/>
    </row>
    <row r="3" spans="1:26" ht="18.75" customHeight="1">
      <c r="A3" s="183" t="str">
        <f>"Tavola di coerenza tra presenti al 31.12."&amp;'t1'!L1&amp;" rilevati in Tabella 1 con il personale rilevato in Tabella 3 e con i presenti rilevati in Tabella 10 (Squadratura 3)(*)"</f>
        <v>Tavola di coerenza tra presenti al 31.12.2021 rilevati in Tabella 1 con il personale rilevato in Tabella 3 e con i presenti rilevati in Tabella 10 (Squadratura 3)(*)</v>
      </c>
      <c r="C3" s="5"/>
      <c r="D3" s="5"/>
      <c r="E3" s="5"/>
      <c r="F3" s="5"/>
      <c r="G3" s="5"/>
      <c r="H3" s="5"/>
      <c r="I3" s="5"/>
      <c r="J3" s="5"/>
      <c r="K3" s="5"/>
      <c r="L3" s="5"/>
      <c r="O3" s="5"/>
      <c r="P3" s="5"/>
      <c r="Q3" s="5"/>
      <c r="R3" s="5"/>
      <c r="S3" s="5"/>
      <c r="T3" s="5"/>
      <c r="U3" s="5"/>
      <c r="V3" s="5"/>
      <c r="W3" s="5"/>
      <c r="X3" s="5"/>
      <c r="Z3" s="5"/>
    </row>
    <row r="4" spans="1:26" ht="11.25">
      <c r="A4" s="315" t="s">
        <v>202</v>
      </c>
      <c r="C4" s="5"/>
      <c r="D4" s="5"/>
      <c r="E4" s="5"/>
      <c r="F4" s="5"/>
      <c r="G4" s="5"/>
      <c r="H4" s="5"/>
      <c r="I4" s="5"/>
      <c r="J4" s="5"/>
      <c r="K4" s="5"/>
      <c r="L4" s="5"/>
      <c r="O4" s="5"/>
      <c r="P4" s="5"/>
      <c r="Q4" s="5"/>
      <c r="R4" s="5"/>
      <c r="S4" s="5"/>
      <c r="T4" s="5"/>
      <c r="U4" s="5"/>
      <c r="V4" s="5"/>
      <c r="W4" s="5"/>
      <c r="X4" s="5"/>
      <c r="Z4" s="5"/>
    </row>
    <row r="5" spans="1:26" ht="12.75">
      <c r="A5" s="167"/>
      <c r="B5" s="164"/>
      <c r="C5" s="1063" t="s">
        <v>231</v>
      </c>
      <c r="D5" s="1064"/>
      <c r="E5" s="1064"/>
      <c r="F5" s="1064"/>
      <c r="G5" s="1064"/>
      <c r="H5" s="1064"/>
      <c r="I5" s="1064"/>
      <c r="J5" s="1064"/>
      <c r="K5" s="1064"/>
      <c r="L5" s="1064"/>
      <c r="M5" s="1064"/>
      <c r="N5" s="1064"/>
      <c r="O5" s="1063" t="s">
        <v>232</v>
      </c>
      <c r="P5" s="1064"/>
      <c r="Q5" s="1064"/>
      <c r="R5" s="1064"/>
      <c r="S5" s="1064"/>
      <c r="T5" s="1064"/>
      <c r="U5" s="1064"/>
      <c r="V5" s="1064"/>
      <c r="W5" s="1064"/>
      <c r="X5" s="1064"/>
      <c r="Y5" s="1064"/>
      <c r="Z5" s="1064"/>
    </row>
    <row r="6" spans="1:26" s="182" customFormat="1" ht="64.5" customHeight="1">
      <c r="A6" s="171" t="s">
        <v>172</v>
      </c>
      <c r="B6" s="171" t="s">
        <v>171</v>
      </c>
      <c r="C6" s="171" t="str">
        <f>"Presenti 31.12."&amp;'t1'!L1&amp;" (Tab 1)"</f>
        <v>Presenti 31.12.2021 (Tab 1)</v>
      </c>
      <c r="D6" s="171" t="s">
        <v>185</v>
      </c>
      <c r="E6" s="171" t="s">
        <v>184</v>
      </c>
      <c r="F6" s="171" t="s">
        <v>279</v>
      </c>
      <c r="G6" s="171" t="s">
        <v>201</v>
      </c>
      <c r="H6" s="171" t="s">
        <v>186</v>
      </c>
      <c r="I6" s="171" t="s">
        <v>280</v>
      </c>
      <c r="J6" s="554" t="s">
        <v>590</v>
      </c>
      <c r="K6" s="171" t="s">
        <v>203</v>
      </c>
      <c r="L6" s="171" t="s">
        <v>204</v>
      </c>
      <c r="M6" s="554" t="s">
        <v>525</v>
      </c>
      <c r="N6" s="554" t="s">
        <v>526</v>
      </c>
      <c r="O6" s="171" t="str">
        <f>"Presenti 31.12."&amp;'t1'!L1&amp;" (Tab 1)"</f>
        <v>Presenti 31.12.2021 (Tab 1)</v>
      </c>
      <c r="P6" s="171" t="s">
        <v>185</v>
      </c>
      <c r="Q6" s="171" t="s">
        <v>184</v>
      </c>
      <c r="R6" s="171" t="s">
        <v>279</v>
      </c>
      <c r="S6" s="171" t="s">
        <v>201</v>
      </c>
      <c r="T6" s="171" t="s">
        <v>186</v>
      </c>
      <c r="U6" s="171" t="s">
        <v>280</v>
      </c>
      <c r="V6" s="554" t="s">
        <v>590</v>
      </c>
      <c r="W6" s="171" t="s">
        <v>203</v>
      </c>
      <c r="X6" s="171" t="s">
        <v>204</v>
      </c>
      <c r="Y6" s="554" t="s">
        <v>525</v>
      </c>
      <c r="Z6" s="554" t="s">
        <v>526</v>
      </c>
    </row>
    <row r="7" spans="1:26" s="180" customFormat="1" ht="20.25">
      <c r="A7" s="179"/>
      <c r="B7" s="179"/>
      <c r="C7" s="176" t="s">
        <v>173</v>
      </c>
      <c r="D7" s="176" t="s">
        <v>174</v>
      </c>
      <c r="E7" s="176" t="s">
        <v>175</v>
      </c>
      <c r="F7" s="176" t="s">
        <v>176</v>
      </c>
      <c r="G7" s="177" t="s">
        <v>177</v>
      </c>
      <c r="H7" s="177" t="s">
        <v>197</v>
      </c>
      <c r="I7" s="177" t="s">
        <v>179</v>
      </c>
      <c r="J7" s="177" t="s">
        <v>188</v>
      </c>
      <c r="K7" s="177" t="s">
        <v>2</v>
      </c>
      <c r="L7" s="177" t="s">
        <v>3</v>
      </c>
      <c r="M7" s="177" t="s">
        <v>527</v>
      </c>
      <c r="N7" s="177" t="s">
        <v>4</v>
      </c>
      <c r="O7" s="176" t="s">
        <v>189</v>
      </c>
      <c r="P7" s="176" t="s">
        <v>190</v>
      </c>
      <c r="Q7" s="176" t="s">
        <v>191</v>
      </c>
      <c r="R7" s="176" t="s">
        <v>281</v>
      </c>
      <c r="S7" s="177" t="s">
        <v>192</v>
      </c>
      <c r="T7" s="177" t="s">
        <v>282</v>
      </c>
      <c r="U7" s="177" t="s">
        <v>283</v>
      </c>
      <c r="V7" s="177" t="s">
        <v>284</v>
      </c>
      <c r="W7" s="177" t="s">
        <v>5</v>
      </c>
      <c r="X7" s="177" t="s">
        <v>6</v>
      </c>
      <c r="Y7" s="177" t="s">
        <v>528</v>
      </c>
      <c r="Z7" s="177" t="s">
        <v>7</v>
      </c>
    </row>
    <row r="8" spans="1:26" ht="12.75" customHeight="1">
      <c r="A8" s="125" t="str">
        <f>'t1'!A6</f>
        <v>COMANDANTE GENERALE</v>
      </c>
      <c r="B8" s="173" t="str">
        <f>'t1'!B6</f>
        <v>0D0219</v>
      </c>
      <c r="C8" s="338">
        <f>'t1'!K6</f>
        <v>0</v>
      </c>
      <c r="D8" s="338">
        <f>'t3'!K6</f>
        <v>0</v>
      </c>
      <c r="E8" s="339">
        <f>'t3'!M6</f>
        <v>0</v>
      </c>
      <c r="F8" s="339">
        <f>'t3'!O6</f>
        <v>0</v>
      </c>
      <c r="G8" s="339">
        <f>'t3'!C6</f>
        <v>0</v>
      </c>
      <c r="H8" s="339">
        <f>'t3'!E6</f>
        <v>0</v>
      </c>
      <c r="I8" s="339">
        <f>'t3'!G6</f>
        <v>0</v>
      </c>
      <c r="J8" s="339">
        <f>'t3'!I6</f>
        <v>0</v>
      </c>
      <c r="K8" s="339">
        <f>C8+D8+E8+F8-G8-H8-I8-J8</f>
        <v>0</v>
      </c>
      <c r="L8" s="339">
        <f>'t10'!AU6</f>
        <v>0</v>
      </c>
      <c r="M8" s="753" t="str">
        <f>IF(C8&lt;(G8+H8+I8+J8),"ERRORE","OK")</f>
        <v>OK</v>
      </c>
      <c r="N8" s="100" t="str">
        <f>IF(K8=L8,"OK","ERRORE")</f>
        <v>OK</v>
      </c>
      <c r="O8" s="338">
        <f>'t1'!L6</f>
        <v>0</v>
      </c>
      <c r="P8" s="338">
        <f>'t3'!L6</f>
        <v>0</v>
      </c>
      <c r="Q8" s="339">
        <f>'t3'!N6</f>
        <v>0</v>
      </c>
      <c r="R8" s="339">
        <f>'t3'!P6</f>
        <v>0</v>
      </c>
      <c r="S8" s="339">
        <f>'t3'!D6</f>
        <v>0</v>
      </c>
      <c r="T8" s="339">
        <f>'t3'!F6</f>
        <v>0</v>
      </c>
      <c r="U8" s="339">
        <f>'t3'!H6</f>
        <v>0</v>
      </c>
      <c r="V8" s="339">
        <f>'t3'!J6</f>
        <v>0</v>
      </c>
      <c r="W8" s="339">
        <f>O8+P8+Q8+R8-S8-T8-U8-V8</f>
        <v>0</v>
      </c>
      <c r="X8" s="339">
        <f>'t10'!AV6</f>
        <v>0</v>
      </c>
      <c r="Y8" s="753" t="str">
        <f>IF(O8&lt;(S8+T8+U8+V8),"ERRORE","OK")</f>
        <v>OK</v>
      </c>
      <c r="Z8" s="178" t="str">
        <f>IF(W8=X8,"OK","ERRORE")</f>
        <v>OK</v>
      </c>
    </row>
    <row r="9" spans="1:26" ht="12.75" customHeight="1">
      <c r="A9" s="125" t="str">
        <f>'t1'!A7</f>
        <v>GENERALE CORPO DI ARMATA</v>
      </c>
      <c r="B9" s="173" t="str">
        <f>'t1'!B7</f>
        <v>0D0554</v>
      </c>
      <c r="C9" s="338">
        <f>'t1'!K7</f>
        <v>0</v>
      </c>
      <c r="D9" s="338">
        <f>'t3'!K7</f>
        <v>0</v>
      </c>
      <c r="E9" s="339">
        <f>'t3'!M7</f>
        <v>0</v>
      </c>
      <c r="F9" s="339">
        <f>'t3'!O7</f>
        <v>0</v>
      </c>
      <c r="G9" s="339">
        <f>'t3'!C7</f>
        <v>0</v>
      </c>
      <c r="H9" s="339">
        <f>'t3'!E7</f>
        <v>0</v>
      </c>
      <c r="I9" s="339">
        <f>'t3'!G7</f>
        <v>0</v>
      </c>
      <c r="J9" s="339">
        <f>'t3'!I7</f>
        <v>0</v>
      </c>
      <c r="K9" s="339">
        <f aca="true" t="shared" si="0" ref="K9:K46">C9+D9+E9+F9-G9-H9-I9-J9</f>
        <v>0</v>
      </c>
      <c r="L9" s="339">
        <f>'t10'!AU7</f>
        <v>0</v>
      </c>
      <c r="M9" s="753" t="str">
        <f aca="true" t="shared" si="1" ref="M9:M46">IF(C9&lt;(G9+H9+I9+J9),"ERRORE","OK")</f>
        <v>OK</v>
      </c>
      <c r="N9" s="100" t="str">
        <f aca="true" t="shared" si="2" ref="N9:N45">IF(K9=L9,"OK","ERRORE")</f>
        <v>OK</v>
      </c>
      <c r="O9" s="338">
        <f>'t1'!L7</f>
        <v>0</v>
      </c>
      <c r="P9" s="338">
        <f>'t3'!L7</f>
        <v>0</v>
      </c>
      <c r="Q9" s="339">
        <f>'t3'!N7</f>
        <v>0</v>
      </c>
      <c r="R9" s="339">
        <f>'t3'!P7</f>
        <v>0</v>
      </c>
      <c r="S9" s="339">
        <f>'t3'!D7</f>
        <v>0</v>
      </c>
      <c r="T9" s="339">
        <f>'t3'!F7</f>
        <v>0</v>
      </c>
      <c r="U9" s="339">
        <f>'t3'!H7</f>
        <v>0</v>
      </c>
      <c r="V9" s="339">
        <f>'t3'!J7</f>
        <v>0</v>
      </c>
      <c r="W9" s="339">
        <f aca="true" t="shared" si="3" ref="W9:W46">O9+P9+Q9+R9-S9-T9-U9-V9</f>
        <v>0</v>
      </c>
      <c r="X9" s="339">
        <f>'t10'!AV7</f>
        <v>0</v>
      </c>
      <c r="Y9" s="753" t="str">
        <f aca="true" t="shared" si="4" ref="Y9:Y46">IF(O9&lt;(S9+T9+U9+V9),"ERRORE","OK")</f>
        <v>OK</v>
      </c>
      <c r="Z9" s="178" t="str">
        <f aca="true" t="shared" si="5" ref="Z9:Z45">IF(W9=X9,"OK","ERRORE")</f>
        <v>OK</v>
      </c>
    </row>
    <row r="10" spans="1:26" ht="12.75" customHeight="1">
      <c r="A10" s="125" t="str">
        <f>'t1'!A8</f>
        <v>GENERALE DI DIVISIONE</v>
      </c>
      <c r="B10" s="173" t="str">
        <f>'t1'!B8</f>
        <v>0D0221</v>
      </c>
      <c r="C10" s="338">
        <f>'t1'!K8</f>
        <v>0</v>
      </c>
      <c r="D10" s="338">
        <f>'t3'!K8</f>
        <v>0</v>
      </c>
      <c r="E10" s="339">
        <f>'t3'!M8</f>
        <v>0</v>
      </c>
      <c r="F10" s="339">
        <f>'t3'!O8</f>
        <v>0</v>
      </c>
      <c r="G10" s="339">
        <f>'t3'!C8</f>
        <v>0</v>
      </c>
      <c r="H10" s="339">
        <f>'t3'!E8</f>
        <v>0</v>
      </c>
      <c r="I10" s="339">
        <f>'t3'!G8</f>
        <v>0</v>
      </c>
      <c r="J10" s="339">
        <f>'t3'!I8</f>
        <v>0</v>
      </c>
      <c r="K10" s="339">
        <f t="shared" si="0"/>
        <v>0</v>
      </c>
      <c r="L10" s="339">
        <f>'t10'!AU8</f>
        <v>0</v>
      </c>
      <c r="M10" s="753" t="str">
        <f t="shared" si="1"/>
        <v>OK</v>
      </c>
      <c r="N10" s="100" t="str">
        <f t="shared" si="2"/>
        <v>OK</v>
      </c>
      <c r="O10" s="338">
        <f>'t1'!L8</f>
        <v>0</v>
      </c>
      <c r="P10" s="338">
        <f>'t3'!L8</f>
        <v>0</v>
      </c>
      <c r="Q10" s="339">
        <f>'t3'!N8</f>
        <v>0</v>
      </c>
      <c r="R10" s="339">
        <f>'t3'!P8</f>
        <v>0</v>
      </c>
      <c r="S10" s="339">
        <f>'t3'!D8</f>
        <v>0</v>
      </c>
      <c r="T10" s="339">
        <f>'t3'!F8</f>
        <v>0</v>
      </c>
      <c r="U10" s="339">
        <f>'t3'!H8</f>
        <v>0</v>
      </c>
      <c r="V10" s="339">
        <f>'t3'!J8</f>
        <v>0</v>
      </c>
      <c r="W10" s="339">
        <f t="shared" si="3"/>
        <v>0</v>
      </c>
      <c r="X10" s="339">
        <f>'t10'!AV8</f>
        <v>0</v>
      </c>
      <c r="Y10" s="753" t="str">
        <f t="shared" si="4"/>
        <v>OK</v>
      </c>
      <c r="Z10" s="178" t="str">
        <f t="shared" si="5"/>
        <v>OK</v>
      </c>
    </row>
    <row r="11" spans="1:26" ht="12.75" customHeight="1">
      <c r="A11" s="125" t="str">
        <f>'t1'!A9</f>
        <v>GENERALE DI BRIGATA</v>
      </c>
      <c r="B11" s="173" t="str">
        <f>'t1'!B9</f>
        <v>0D0220</v>
      </c>
      <c r="C11" s="338">
        <f>'t1'!K9</f>
        <v>0</v>
      </c>
      <c r="D11" s="338">
        <f>'t3'!K9</f>
        <v>0</v>
      </c>
      <c r="E11" s="339">
        <f>'t3'!M9</f>
        <v>0</v>
      </c>
      <c r="F11" s="339">
        <f>'t3'!O9</f>
        <v>0</v>
      </c>
      <c r="G11" s="339">
        <f>'t3'!C9</f>
        <v>0</v>
      </c>
      <c r="H11" s="339">
        <f>'t3'!E9</f>
        <v>0</v>
      </c>
      <c r="I11" s="339">
        <f>'t3'!G9</f>
        <v>0</v>
      </c>
      <c r="J11" s="339">
        <f>'t3'!I9</f>
        <v>0</v>
      </c>
      <c r="K11" s="339">
        <f t="shared" si="0"/>
        <v>0</v>
      </c>
      <c r="L11" s="339">
        <f>'t10'!AU9</f>
        <v>0</v>
      </c>
      <c r="M11" s="753" t="str">
        <f t="shared" si="1"/>
        <v>OK</v>
      </c>
      <c r="N11" s="100" t="str">
        <f t="shared" si="2"/>
        <v>OK</v>
      </c>
      <c r="O11" s="338">
        <f>'t1'!L9</f>
        <v>0</v>
      </c>
      <c r="P11" s="338">
        <f>'t3'!L9</f>
        <v>0</v>
      </c>
      <c r="Q11" s="339">
        <f>'t3'!N9</f>
        <v>0</v>
      </c>
      <c r="R11" s="339">
        <f>'t3'!P9</f>
        <v>0</v>
      </c>
      <c r="S11" s="339">
        <f>'t3'!D9</f>
        <v>0</v>
      </c>
      <c r="T11" s="339">
        <f>'t3'!F9</f>
        <v>0</v>
      </c>
      <c r="U11" s="339">
        <f>'t3'!H9</f>
        <v>0</v>
      </c>
      <c r="V11" s="339">
        <f>'t3'!J9</f>
        <v>0</v>
      </c>
      <c r="W11" s="339">
        <f t="shared" si="3"/>
        <v>0</v>
      </c>
      <c r="X11" s="339">
        <f>'t10'!AV9</f>
        <v>0</v>
      </c>
      <c r="Y11" s="753" t="str">
        <f t="shared" si="4"/>
        <v>OK</v>
      </c>
      <c r="Z11" s="178" t="str">
        <f t="shared" si="5"/>
        <v>OK</v>
      </c>
    </row>
    <row r="12" spans="1:26" ht="12.75" customHeight="1">
      <c r="A12" s="125" t="str">
        <f>'t1'!A10</f>
        <v>COLONNELLO + 23 ANNI</v>
      </c>
      <c r="B12" s="173" t="str">
        <f>'t1'!B10</f>
        <v>0D0524</v>
      </c>
      <c r="C12" s="338">
        <f>'t1'!K10</f>
        <v>0</v>
      </c>
      <c r="D12" s="338">
        <f>'t3'!K10</f>
        <v>0</v>
      </c>
      <c r="E12" s="339">
        <f>'t3'!M10</f>
        <v>0</v>
      </c>
      <c r="F12" s="339">
        <f>'t3'!O10</f>
        <v>0</v>
      </c>
      <c r="G12" s="339">
        <f>'t3'!C10</f>
        <v>0</v>
      </c>
      <c r="H12" s="339">
        <f>'t3'!E10</f>
        <v>0</v>
      </c>
      <c r="I12" s="339">
        <f>'t3'!G10</f>
        <v>0</v>
      </c>
      <c r="J12" s="339">
        <f>'t3'!I10</f>
        <v>0</v>
      </c>
      <c r="K12" s="339">
        <f t="shared" si="0"/>
        <v>0</v>
      </c>
      <c r="L12" s="339">
        <f>'t10'!AU10</f>
        <v>0</v>
      </c>
      <c r="M12" s="753" t="str">
        <f t="shared" si="1"/>
        <v>OK</v>
      </c>
      <c r="N12" s="100" t="str">
        <f t="shared" si="2"/>
        <v>OK</v>
      </c>
      <c r="O12" s="338">
        <f>'t1'!L10</f>
        <v>0</v>
      </c>
      <c r="P12" s="338">
        <f>'t3'!L10</f>
        <v>0</v>
      </c>
      <c r="Q12" s="339">
        <f>'t3'!N10</f>
        <v>0</v>
      </c>
      <c r="R12" s="339">
        <f>'t3'!P10</f>
        <v>0</v>
      </c>
      <c r="S12" s="339">
        <f>'t3'!D10</f>
        <v>0</v>
      </c>
      <c r="T12" s="339">
        <f>'t3'!F10</f>
        <v>0</v>
      </c>
      <c r="U12" s="339">
        <f>'t3'!H10</f>
        <v>0</v>
      </c>
      <c r="V12" s="339">
        <f>'t3'!J10</f>
        <v>0</v>
      </c>
      <c r="W12" s="339">
        <f t="shared" si="3"/>
        <v>0</v>
      </c>
      <c r="X12" s="339">
        <f>'t10'!AV10</f>
        <v>0</v>
      </c>
      <c r="Y12" s="753" t="str">
        <f t="shared" si="4"/>
        <v>OK</v>
      </c>
      <c r="Z12" s="178" t="str">
        <f t="shared" si="5"/>
        <v>OK</v>
      </c>
    </row>
    <row r="13" spans="1:26" ht="12.75" customHeight="1">
      <c r="A13" s="125" t="str">
        <f>'t1'!A11</f>
        <v>COLONNELLO</v>
      </c>
      <c r="B13" s="173" t="str">
        <f>'t1'!B11</f>
        <v>0D0217</v>
      </c>
      <c r="C13" s="338">
        <f>'t1'!K11</f>
        <v>0</v>
      </c>
      <c r="D13" s="338">
        <f>'t3'!K11</f>
        <v>0</v>
      </c>
      <c r="E13" s="339">
        <f>'t3'!M11</f>
        <v>0</v>
      </c>
      <c r="F13" s="339">
        <f>'t3'!O11</f>
        <v>0</v>
      </c>
      <c r="G13" s="339">
        <f>'t3'!C11</f>
        <v>0</v>
      </c>
      <c r="H13" s="339">
        <f>'t3'!E11</f>
        <v>0</v>
      </c>
      <c r="I13" s="339">
        <f>'t3'!G11</f>
        <v>0</v>
      </c>
      <c r="J13" s="339">
        <f>'t3'!I11</f>
        <v>0</v>
      </c>
      <c r="K13" s="339">
        <f t="shared" si="0"/>
        <v>0</v>
      </c>
      <c r="L13" s="339">
        <f>'t10'!AU11</f>
        <v>0</v>
      </c>
      <c r="M13" s="753" t="str">
        <f t="shared" si="1"/>
        <v>OK</v>
      </c>
      <c r="N13" s="100" t="str">
        <f t="shared" si="2"/>
        <v>OK</v>
      </c>
      <c r="O13" s="338">
        <f>'t1'!L11</f>
        <v>0</v>
      </c>
      <c r="P13" s="338">
        <f>'t3'!L11</f>
        <v>0</v>
      </c>
      <c r="Q13" s="339">
        <f>'t3'!N11</f>
        <v>0</v>
      </c>
      <c r="R13" s="339">
        <f>'t3'!P11</f>
        <v>0</v>
      </c>
      <c r="S13" s="339">
        <f>'t3'!D11</f>
        <v>0</v>
      </c>
      <c r="T13" s="339">
        <f>'t3'!F11</f>
        <v>0</v>
      </c>
      <c r="U13" s="339">
        <f>'t3'!H11</f>
        <v>0</v>
      </c>
      <c r="V13" s="339">
        <f>'t3'!J11</f>
        <v>0</v>
      </c>
      <c r="W13" s="339">
        <f t="shared" si="3"/>
        <v>0</v>
      </c>
      <c r="X13" s="339">
        <f>'t10'!AV11</f>
        <v>0</v>
      </c>
      <c r="Y13" s="753" t="str">
        <f t="shared" si="4"/>
        <v>OK</v>
      </c>
      <c r="Z13" s="178" t="str">
        <f t="shared" si="5"/>
        <v>OK</v>
      </c>
    </row>
    <row r="14" spans="1:26" ht="12.75" customHeight="1">
      <c r="A14" s="125" t="str">
        <f>'t1'!A12</f>
        <v>TENENTE COLONNELLO + 23 ANNI</v>
      </c>
      <c r="B14" s="173" t="str">
        <f>'t1'!B12</f>
        <v>0D0525</v>
      </c>
      <c r="C14" s="338">
        <f>'t1'!K12</f>
        <v>0</v>
      </c>
      <c r="D14" s="338">
        <f>'t3'!K12</f>
        <v>0</v>
      </c>
      <c r="E14" s="339">
        <f>'t3'!M12</f>
        <v>0</v>
      </c>
      <c r="F14" s="339">
        <f>'t3'!O12</f>
        <v>0</v>
      </c>
      <c r="G14" s="339">
        <f>'t3'!C12</f>
        <v>0</v>
      </c>
      <c r="H14" s="339">
        <f>'t3'!E12</f>
        <v>0</v>
      </c>
      <c r="I14" s="339">
        <f>'t3'!G12</f>
        <v>0</v>
      </c>
      <c r="J14" s="339">
        <f>'t3'!I12</f>
        <v>0</v>
      </c>
      <c r="K14" s="339">
        <f t="shared" si="0"/>
        <v>0</v>
      </c>
      <c r="L14" s="339">
        <f>'t10'!AU12</f>
        <v>0</v>
      </c>
      <c r="M14" s="753" t="str">
        <f t="shared" si="1"/>
        <v>OK</v>
      </c>
      <c r="N14" s="100" t="str">
        <f t="shared" si="2"/>
        <v>OK</v>
      </c>
      <c r="O14" s="338">
        <f>'t1'!L12</f>
        <v>0</v>
      </c>
      <c r="P14" s="338">
        <f>'t3'!L12</f>
        <v>0</v>
      </c>
      <c r="Q14" s="339">
        <f>'t3'!N12</f>
        <v>0</v>
      </c>
      <c r="R14" s="339">
        <f>'t3'!P12</f>
        <v>0</v>
      </c>
      <c r="S14" s="339">
        <f>'t3'!D12</f>
        <v>0</v>
      </c>
      <c r="T14" s="339">
        <f>'t3'!F12</f>
        <v>0</v>
      </c>
      <c r="U14" s="339">
        <f>'t3'!H12</f>
        <v>0</v>
      </c>
      <c r="V14" s="339">
        <f>'t3'!J12</f>
        <v>0</v>
      </c>
      <c r="W14" s="339">
        <f t="shared" si="3"/>
        <v>0</v>
      </c>
      <c r="X14" s="339">
        <f>'t10'!AV12</f>
        <v>0</v>
      </c>
      <c r="Y14" s="753" t="str">
        <f t="shared" si="4"/>
        <v>OK</v>
      </c>
      <c r="Z14" s="178" t="str">
        <f t="shared" si="5"/>
        <v>OK</v>
      </c>
    </row>
    <row r="15" spans="1:26" ht="12.75" customHeight="1">
      <c r="A15" s="125" t="str">
        <f>'t1'!A13</f>
        <v>TENENTE COLONNELLO + 18 ANNI</v>
      </c>
      <c r="B15" s="173" t="str">
        <f>'t1'!B13</f>
        <v>0D0935</v>
      </c>
      <c r="C15" s="338">
        <f>'t1'!K13</f>
        <v>0</v>
      </c>
      <c r="D15" s="338">
        <f>'t3'!K13</f>
        <v>0</v>
      </c>
      <c r="E15" s="339">
        <f>'t3'!M13</f>
        <v>0</v>
      </c>
      <c r="F15" s="339">
        <f>'t3'!O13</f>
        <v>0</v>
      </c>
      <c r="G15" s="339">
        <f>'t3'!C13</f>
        <v>0</v>
      </c>
      <c r="H15" s="339">
        <f>'t3'!E13</f>
        <v>0</v>
      </c>
      <c r="I15" s="339">
        <f>'t3'!G13</f>
        <v>0</v>
      </c>
      <c r="J15" s="339">
        <f>'t3'!I13</f>
        <v>0</v>
      </c>
      <c r="K15" s="339">
        <f t="shared" si="0"/>
        <v>0</v>
      </c>
      <c r="L15" s="339">
        <f>'t10'!AU13</f>
        <v>0</v>
      </c>
      <c r="M15" s="753" t="str">
        <f t="shared" si="1"/>
        <v>OK</v>
      </c>
      <c r="N15" s="100" t="str">
        <f t="shared" si="2"/>
        <v>OK</v>
      </c>
      <c r="O15" s="338">
        <f>'t1'!L13</f>
        <v>0</v>
      </c>
      <c r="P15" s="338">
        <f>'t3'!L13</f>
        <v>0</v>
      </c>
      <c r="Q15" s="339">
        <f>'t3'!N13</f>
        <v>0</v>
      </c>
      <c r="R15" s="339">
        <f>'t3'!P13</f>
        <v>0</v>
      </c>
      <c r="S15" s="339">
        <f>'t3'!D13</f>
        <v>0</v>
      </c>
      <c r="T15" s="339">
        <f>'t3'!F13</f>
        <v>0</v>
      </c>
      <c r="U15" s="339">
        <f>'t3'!H13</f>
        <v>0</v>
      </c>
      <c r="V15" s="339">
        <f>'t3'!J13</f>
        <v>0</v>
      </c>
      <c r="W15" s="339">
        <f t="shared" si="3"/>
        <v>0</v>
      </c>
      <c r="X15" s="339">
        <f>'t10'!AV13</f>
        <v>0</v>
      </c>
      <c r="Y15" s="753" t="str">
        <f t="shared" si="4"/>
        <v>OK</v>
      </c>
      <c r="Z15" s="178" t="str">
        <f t="shared" si="5"/>
        <v>OK</v>
      </c>
    </row>
    <row r="16" spans="1:26" ht="12.75" customHeight="1">
      <c r="A16" s="125" t="str">
        <f>'t1'!A14</f>
        <v>TENENTE COLONNELLO + 13 ANNI</v>
      </c>
      <c r="B16" s="173" t="str">
        <f>'t1'!B14</f>
        <v>0D0526</v>
      </c>
      <c r="C16" s="338">
        <f>'t1'!K14</f>
        <v>0</v>
      </c>
      <c r="D16" s="338">
        <f>'t3'!K14</f>
        <v>0</v>
      </c>
      <c r="E16" s="339">
        <f>'t3'!M14</f>
        <v>0</v>
      </c>
      <c r="F16" s="339">
        <f>'t3'!O14</f>
        <v>0</v>
      </c>
      <c r="G16" s="339">
        <f>'t3'!C14</f>
        <v>0</v>
      </c>
      <c r="H16" s="339">
        <f>'t3'!E14</f>
        <v>0</v>
      </c>
      <c r="I16" s="339">
        <f>'t3'!G14</f>
        <v>0</v>
      </c>
      <c r="J16" s="339">
        <f>'t3'!I14</f>
        <v>0</v>
      </c>
      <c r="K16" s="339">
        <f t="shared" si="0"/>
        <v>0</v>
      </c>
      <c r="L16" s="339">
        <f>'t10'!AU14</f>
        <v>0</v>
      </c>
      <c r="M16" s="753" t="str">
        <f t="shared" si="1"/>
        <v>OK</v>
      </c>
      <c r="N16" s="100" t="str">
        <f t="shared" si="2"/>
        <v>OK</v>
      </c>
      <c r="O16" s="338">
        <f>'t1'!L14</f>
        <v>0</v>
      </c>
      <c r="P16" s="338">
        <f>'t3'!L14</f>
        <v>0</v>
      </c>
      <c r="Q16" s="339">
        <f>'t3'!N14</f>
        <v>0</v>
      </c>
      <c r="R16" s="339">
        <f>'t3'!P14</f>
        <v>0</v>
      </c>
      <c r="S16" s="339">
        <f>'t3'!D14</f>
        <v>0</v>
      </c>
      <c r="T16" s="339">
        <f>'t3'!F14</f>
        <v>0</v>
      </c>
      <c r="U16" s="339">
        <f>'t3'!H14</f>
        <v>0</v>
      </c>
      <c r="V16" s="339">
        <f>'t3'!J14</f>
        <v>0</v>
      </c>
      <c r="W16" s="339">
        <f t="shared" si="3"/>
        <v>0</v>
      </c>
      <c r="X16" s="339">
        <f>'t10'!AV14</f>
        <v>0</v>
      </c>
      <c r="Y16" s="753" t="str">
        <f t="shared" si="4"/>
        <v>OK</v>
      </c>
      <c r="Z16" s="178" t="str">
        <f t="shared" si="5"/>
        <v>OK</v>
      </c>
    </row>
    <row r="17" spans="1:26" ht="12.75" customHeight="1">
      <c r="A17" s="125" t="str">
        <f>'t1'!A15</f>
        <v>MAGGIORE + 23 ANNI</v>
      </c>
      <c r="B17" s="173" t="str">
        <f>'t1'!B15</f>
        <v>0D0527</v>
      </c>
      <c r="C17" s="338">
        <f>'t1'!K15</f>
        <v>0</v>
      </c>
      <c r="D17" s="338">
        <f>'t3'!K15</f>
        <v>0</v>
      </c>
      <c r="E17" s="339">
        <f>'t3'!M15</f>
        <v>0</v>
      </c>
      <c r="F17" s="339">
        <f>'t3'!O15</f>
        <v>0</v>
      </c>
      <c r="G17" s="339">
        <f>'t3'!C15</f>
        <v>0</v>
      </c>
      <c r="H17" s="339">
        <f>'t3'!E15</f>
        <v>0</v>
      </c>
      <c r="I17" s="339">
        <f>'t3'!G15</f>
        <v>0</v>
      </c>
      <c r="J17" s="339">
        <f>'t3'!I15</f>
        <v>0</v>
      </c>
      <c r="K17" s="339">
        <f t="shared" si="0"/>
        <v>0</v>
      </c>
      <c r="L17" s="339">
        <f>'t10'!AU15</f>
        <v>0</v>
      </c>
      <c r="M17" s="753" t="str">
        <f t="shared" si="1"/>
        <v>OK</v>
      </c>
      <c r="N17" s="100" t="str">
        <f t="shared" si="2"/>
        <v>OK</v>
      </c>
      <c r="O17" s="338">
        <f>'t1'!L15</f>
        <v>0</v>
      </c>
      <c r="P17" s="338">
        <f>'t3'!L15</f>
        <v>0</v>
      </c>
      <c r="Q17" s="339">
        <f>'t3'!N15</f>
        <v>0</v>
      </c>
      <c r="R17" s="339">
        <f>'t3'!P15</f>
        <v>0</v>
      </c>
      <c r="S17" s="339">
        <f>'t3'!D15</f>
        <v>0</v>
      </c>
      <c r="T17" s="339">
        <f>'t3'!F15</f>
        <v>0</v>
      </c>
      <c r="U17" s="339">
        <f>'t3'!H15</f>
        <v>0</v>
      </c>
      <c r="V17" s="339">
        <f>'t3'!J15</f>
        <v>0</v>
      </c>
      <c r="W17" s="339">
        <f t="shared" si="3"/>
        <v>0</v>
      </c>
      <c r="X17" s="339">
        <f>'t10'!AV15</f>
        <v>0</v>
      </c>
      <c r="Y17" s="753" t="str">
        <f t="shared" si="4"/>
        <v>OK</v>
      </c>
      <c r="Z17" s="178" t="str">
        <f t="shared" si="5"/>
        <v>OK</v>
      </c>
    </row>
    <row r="18" spans="1:26" ht="12.75" customHeight="1">
      <c r="A18" s="125" t="str">
        <f>'t1'!A16</f>
        <v>MAGGIORE + 13 ANNI</v>
      </c>
      <c r="B18" s="173" t="str">
        <f>'t1'!B16</f>
        <v>0D0528</v>
      </c>
      <c r="C18" s="338">
        <f>'t1'!K16</f>
        <v>0</v>
      </c>
      <c r="D18" s="338">
        <f>'t3'!K16</f>
        <v>0</v>
      </c>
      <c r="E18" s="339">
        <f>'t3'!M16</f>
        <v>0</v>
      </c>
      <c r="F18" s="339">
        <f>'t3'!O16</f>
        <v>0</v>
      </c>
      <c r="G18" s="339">
        <f>'t3'!C16</f>
        <v>0</v>
      </c>
      <c r="H18" s="339">
        <f>'t3'!E16</f>
        <v>0</v>
      </c>
      <c r="I18" s="339">
        <f>'t3'!G16</f>
        <v>0</v>
      </c>
      <c r="J18" s="339">
        <f>'t3'!I16</f>
        <v>0</v>
      </c>
      <c r="K18" s="339">
        <f t="shared" si="0"/>
        <v>0</v>
      </c>
      <c r="L18" s="339">
        <f>'t10'!AU16</f>
        <v>0</v>
      </c>
      <c r="M18" s="753" t="str">
        <f t="shared" si="1"/>
        <v>OK</v>
      </c>
      <c r="N18" s="100" t="str">
        <f t="shared" si="2"/>
        <v>OK</v>
      </c>
      <c r="O18" s="338">
        <f>'t1'!L16</f>
        <v>0</v>
      </c>
      <c r="P18" s="338">
        <f>'t3'!L16</f>
        <v>0</v>
      </c>
      <c r="Q18" s="339">
        <f>'t3'!N16</f>
        <v>0</v>
      </c>
      <c r="R18" s="339">
        <f>'t3'!P16</f>
        <v>0</v>
      </c>
      <c r="S18" s="339">
        <f>'t3'!D16</f>
        <v>0</v>
      </c>
      <c r="T18" s="339">
        <f>'t3'!F16</f>
        <v>0</v>
      </c>
      <c r="U18" s="339">
        <f>'t3'!H16</f>
        <v>0</v>
      </c>
      <c r="V18" s="339">
        <f>'t3'!J16</f>
        <v>0</v>
      </c>
      <c r="W18" s="339">
        <f t="shared" si="3"/>
        <v>0</v>
      </c>
      <c r="X18" s="339">
        <f>'t10'!AV16</f>
        <v>0</v>
      </c>
      <c r="Y18" s="753" t="str">
        <f t="shared" si="4"/>
        <v>OK</v>
      </c>
      <c r="Z18" s="178" t="str">
        <f t="shared" si="5"/>
        <v>OK</v>
      </c>
    </row>
    <row r="19" spans="1:26" ht="12.75" customHeight="1">
      <c r="A19" s="125" t="str">
        <f>'t1'!A17</f>
        <v>TENENTE COLONNELLO</v>
      </c>
      <c r="B19" s="173" t="str">
        <f>'t1'!B17</f>
        <v>019312</v>
      </c>
      <c r="C19" s="338">
        <f>'t1'!K17</f>
        <v>0</v>
      </c>
      <c r="D19" s="338">
        <f>'t3'!K17</f>
        <v>0</v>
      </c>
      <c r="E19" s="339">
        <f>'t3'!M17</f>
        <v>0</v>
      </c>
      <c r="F19" s="339">
        <f>'t3'!O17</f>
        <v>0</v>
      </c>
      <c r="G19" s="339">
        <f>'t3'!C17</f>
        <v>0</v>
      </c>
      <c r="H19" s="339">
        <f>'t3'!E17</f>
        <v>0</v>
      </c>
      <c r="I19" s="339">
        <f>'t3'!G17</f>
        <v>0</v>
      </c>
      <c r="J19" s="339">
        <f>'t3'!I17</f>
        <v>0</v>
      </c>
      <c r="K19" s="339">
        <f t="shared" si="0"/>
        <v>0</v>
      </c>
      <c r="L19" s="339">
        <f>'t10'!AU17</f>
        <v>0</v>
      </c>
      <c r="M19" s="753" t="str">
        <f t="shared" si="1"/>
        <v>OK</v>
      </c>
      <c r="N19" s="100" t="str">
        <f t="shared" si="2"/>
        <v>OK</v>
      </c>
      <c r="O19" s="338">
        <f>'t1'!L17</f>
        <v>0</v>
      </c>
      <c r="P19" s="338">
        <f>'t3'!L17</f>
        <v>0</v>
      </c>
      <c r="Q19" s="339">
        <f>'t3'!N17</f>
        <v>0</v>
      </c>
      <c r="R19" s="339">
        <f>'t3'!P17</f>
        <v>0</v>
      </c>
      <c r="S19" s="339">
        <f>'t3'!D17</f>
        <v>0</v>
      </c>
      <c r="T19" s="339">
        <f>'t3'!F17</f>
        <v>0</v>
      </c>
      <c r="U19" s="339">
        <f>'t3'!H17</f>
        <v>0</v>
      </c>
      <c r="V19" s="339">
        <f>'t3'!J17</f>
        <v>0</v>
      </c>
      <c r="W19" s="339">
        <f t="shared" si="3"/>
        <v>0</v>
      </c>
      <c r="X19" s="339">
        <f>'t10'!AV17</f>
        <v>0</v>
      </c>
      <c r="Y19" s="753" t="str">
        <f t="shared" si="4"/>
        <v>OK</v>
      </c>
      <c r="Z19" s="178" t="str">
        <f t="shared" si="5"/>
        <v>OK</v>
      </c>
    </row>
    <row r="20" spans="1:26" ht="12.75" customHeight="1">
      <c r="A20" s="125" t="str">
        <f>'t1'!A18</f>
        <v>MAGGIORE CON 3 ANNI NEL GRADO</v>
      </c>
      <c r="B20" s="173" t="str">
        <f>'t1'!B18</f>
        <v>0D0936</v>
      </c>
      <c r="C20" s="338">
        <f>'t1'!K18</f>
        <v>0</v>
      </c>
      <c r="D20" s="338">
        <f>'t3'!K18</f>
        <v>0</v>
      </c>
      <c r="E20" s="339">
        <f>'t3'!M18</f>
        <v>0</v>
      </c>
      <c r="F20" s="339">
        <f>'t3'!O18</f>
        <v>0</v>
      </c>
      <c r="G20" s="339">
        <f>'t3'!C18</f>
        <v>0</v>
      </c>
      <c r="H20" s="339">
        <f>'t3'!E18</f>
        <v>0</v>
      </c>
      <c r="I20" s="339">
        <f>'t3'!G18</f>
        <v>0</v>
      </c>
      <c r="J20" s="339">
        <f>'t3'!I18</f>
        <v>0</v>
      </c>
      <c r="K20" s="339">
        <f t="shared" si="0"/>
        <v>0</v>
      </c>
      <c r="L20" s="339">
        <f>'t10'!AU18</f>
        <v>0</v>
      </c>
      <c r="M20" s="753" t="str">
        <f t="shared" si="1"/>
        <v>OK</v>
      </c>
      <c r="N20" s="100" t="str">
        <f t="shared" si="2"/>
        <v>OK</v>
      </c>
      <c r="O20" s="338">
        <f>'t1'!L18</f>
        <v>0</v>
      </c>
      <c r="P20" s="338">
        <f>'t3'!L18</f>
        <v>0</v>
      </c>
      <c r="Q20" s="339">
        <f>'t3'!N18</f>
        <v>0</v>
      </c>
      <c r="R20" s="339">
        <f>'t3'!P18</f>
        <v>0</v>
      </c>
      <c r="S20" s="339">
        <f>'t3'!D18</f>
        <v>0</v>
      </c>
      <c r="T20" s="339">
        <f>'t3'!F18</f>
        <v>0</v>
      </c>
      <c r="U20" s="339">
        <f>'t3'!H18</f>
        <v>0</v>
      </c>
      <c r="V20" s="339">
        <f>'t3'!J18</f>
        <v>0</v>
      </c>
      <c r="W20" s="339">
        <f t="shared" si="3"/>
        <v>0</v>
      </c>
      <c r="X20" s="339">
        <f>'t10'!AV18</f>
        <v>0</v>
      </c>
      <c r="Y20" s="753" t="str">
        <f t="shared" si="4"/>
        <v>OK</v>
      </c>
      <c r="Z20" s="178" t="str">
        <f t="shared" si="5"/>
        <v>OK</v>
      </c>
    </row>
    <row r="21" spans="1:26" ht="12.75" customHeight="1">
      <c r="A21" s="125" t="str">
        <f>'t1'!A19</f>
        <v>MAGGIORE</v>
      </c>
      <c r="B21" s="173" t="str">
        <f>'t1'!B19</f>
        <v>019222</v>
      </c>
      <c r="C21" s="338">
        <f>'t1'!K19</f>
        <v>0</v>
      </c>
      <c r="D21" s="338">
        <f>'t3'!K19</f>
        <v>0</v>
      </c>
      <c r="E21" s="339">
        <f>'t3'!M19</f>
        <v>0</v>
      </c>
      <c r="F21" s="339">
        <f>'t3'!O19</f>
        <v>0</v>
      </c>
      <c r="G21" s="339">
        <f>'t3'!C19</f>
        <v>0</v>
      </c>
      <c r="H21" s="339">
        <f>'t3'!E19</f>
        <v>0</v>
      </c>
      <c r="I21" s="339">
        <f>'t3'!G19</f>
        <v>0</v>
      </c>
      <c r="J21" s="339">
        <f>'t3'!I19</f>
        <v>0</v>
      </c>
      <c r="K21" s="339">
        <f t="shared" si="0"/>
        <v>0</v>
      </c>
      <c r="L21" s="339">
        <f>'t10'!AU19</f>
        <v>0</v>
      </c>
      <c r="M21" s="753" t="str">
        <f t="shared" si="1"/>
        <v>OK</v>
      </c>
      <c r="N21" s="100" t="str">
        <f t="shared" si="2"/>
        <v>OK</v>
      </c>
      <c r="O21" s="338">
        <f>'t1'!L19</f>
        <v>0</v>
      </c>
      <c r="P21" s="338">
        <f>'t3'!L19</f>
        <v>0</v>
      </c>
      <c r="Q21" s="339">
        <f>'t3'!N19</f>
        <v>0</v>
      </c>
      <c r="R21" s="339">
        <f>'t3'!P19</f>
        <v>0</v>
      </c>
      <c r="S21" s="339">
        <f>'t3'!D19</f>
        <v>0</v>
      </c>
      <c r="T21" s="339">
        <f>'t3'!F19</f>
        <v>0</v>
      </c>
      <c r="U21" s="339">
        <f>'t3'!H19</f>
        <v>0</v>
      </c>
      <c r="V21" s="339">
        <f>'t3'!J19</f>
        <v>0</v>
      </c>
      <c r="W21" s="339">
        <f t="shared" si="3"/>
        <v>0</v>
      </c>
      <c r="X21" s="339">
        <f>'t10'!AV19</f>
        <v>0</v>
      </c>
      <c r="Y21" s="753" t="str">
        <f t="shared" si="4"/>
        <v>OK</v>
      </c>
      <c r="Z21" s="178" t="str">
        <f t="shared" si="5"/>
        <v>OK</v>
      </c>
    </row>
    <row r="22" spans="1:26" ht="12.75" customHeight="1">
      <c r="A22" s="125" t="str">
        <f>'t1'!A20</f>
        <v>CAPITANO + 10 ANNI</v>
      </c>
      <c r="B22" s="173" t="str">
        <f>'t1'!B20</f>
        <v>018937</v>
      </c>
      <c r="C22" s="338">
        <f>'t1'!K20</f>
        <v>0</v>
      </c>
      <c r="D22" s="338">
        <f>'t3'!K20</f>
        <v>0</v>
      </c>
      <c r="E22" s="339">
        <f>'t3'!M20</f>
        <v>0</v>
      </c>
      <c r="F22" s="339">
        <f>'t3'!O20</f>
        <v>0</v>
      </c>
      <c r="G22" s="339">
        <f>'t3'!C20</f>
        <v>0</v>
      </c>
      <c r="H22" s="339">
        <f>'t3'!E20</f>
        <v>0</v>
      </c>
      <c r="I22" s="339">
        <f>'t3'!G20</f>
        <v>0</v>
      </c>
      <c r="J22" s="339">
        <f>'t3'!I20</f>
        <v>0</v>
      </c>
      <c r="K22" s="339">
        <f t="shared" si="0"/>
        <v>0</v>
      </c>
      <c r="L22" s="339">
        <f>'t10'!AU20</f>
        <v>0</v>
      </c>
      <c r="M22" s="753" t="str">
        <f t="shared" si="1"/>
        <v>OK</v>
      </c>
      <c r="N22" s="100" t="str">
        <f t="shared" si="2"/>
        <v>OK</v>
      </c>
      <c r="O22" s="338">
        <f>'t1'!L20</f>
        <v>0</v>
      </c>
      <c r="P22" s="338">
        <f>'t3'!L20</f>
        <v>0</v>
      </c>
      <c r="Q22" s="339">
        <f>'t3'!N20</f>
        <v>0</v>
      </c>
      <c r="R22" s="339">
        <f>'t3'!P20</f>
        <v>0</v>
      </c>
      <c r="S22" s="339">
        <f>'t3'!D20</f>
        <v>0</v>
      </c>
      <c r="T22" s="339">
        <f>'t3'!F20</f>
        <v>0</v>
      </c>
      <c r="U22" s="339">
        <f>'t3'!H20</f>
        <v>0</v>
      </c>
      <c r="V22" s="339">
        <f>'t3'!J20</f>
        <v>0</v>
      </c>
      <c r="W22" s="339">
        <f t="shared" si="3"/>
        <v>0</v>
      </c>
      <c r="X22" s="339">
        <f>'t10'!AV20</f>
        <v>0</v>
      </c>
      <c r="Y22" s="753" t="str">
        <f t="shared" si="4"/>
        <v>OK</v>
      </c>
      <c r="Z22" s="178" t="str">
        <f t="shared" si="5"/>
        <v>OK</v>
      </c>
    </row>
    <row r="23" spans="1:26" ht="12.75" customHeight="1">
      <c r="A23" s="125" t="str">
        <f>'t1'!A21</f>
        <v>CAPITANO</v>
      </c>
      <c r="B23" s="173" t="str">
        <f>'t1'!B21</f>
        <v>018213</v>
      </c>
      <c r="C23" s="338">
        <f>'t1'!K21</f>
        <v>0</v>
      </c>
      <c r="D23" s="338">
        <f>'t3'!K21</f>
        <v>0</v>
      </c>
      <c r="E23" s="339">
        <f>'t3'!M21</f>
        <v>0</v>
      </c>
      <c r="F23" s="339">
        <f>'t3'!O21</f>
        <v>0</v>
      </c>
      <c r="G23" s="339">
        <f>'t3'!C21</f>
        <v>0</v>
      </c>
      <c r="H23" s="339">
        <f>'t3'!E21</f>
        <v>0</v>
      </c>
      <c r="I23" s="339">
        <f>'t3'!G21</f>
        <v>0</v>
      </c>
      <c r="J23" s="339">
        <f>'t3'!I21</f>
        <v>0</v>
      </c>
      <c r="K23" s="339">
        <f t="shared" si="0"/>
        <v>0</v>
      </c>
      <c r="L23" s="339">
        <f>'t10'!AU21</f>
        <v>0</v>
      </c>
      <c r="M23" s="753" t="str">
        <f t="shared" si="1"/>
        <v>OK</v>
      </c>
      <c r="N23" s="100" t="str">
        <f t="shared" si="2"/>
        <v>OK</v>
      </c>
      <c r="O23" s="338">
        <f>'t1'!L21</f>
        <v>0</v>
      </c>
      <c r="P23" s="338">
        <f>'t3'!L21</f>
        <v>0</v>
      </c>
      <c r="Q23" s="339">
        <f>'t3'!N21</f>
        <v>0</v>
      </c>
      <c r="R23" s="339">
        <f>'t3'!P21</f>
        <v>0</v>
      </c>
      <c r="S23" s="339">
        <f>'t3'!D21</f>
        <v>0</v>
      </c>
      <c r="T23" s="339">
        <f>'t3'!F21</f>
        <v>0</v>
      </c>
      <c r="U23" s="339">
        <f>'t3'!H21</f>
        <v>0</v>
      </c>
      <c r="V23" s="339">
        <f>'t3'!J21</f>
        <v>0</v>
      </c>
      <c r="W23" s="339">
        <f t="shared" si="3"/>
        <v>0</v>
      </c>
      <c r="X23" s="339">
        <f>'t10'!AV21</f>
        <v>0</v>
      </c>
      <c r="Y23" s="753" t="str">
        <f t="shared" si="4"/>
        <v>OK</v>
      </c>
      <c r="Z23" s="178" t="str">
        <f t="shared" si="5"/>
        <v>OK</v>
      </c>
    </row>
    <row r="24" spans="1:26" ht="12.75" customHeight="1">
      <c r="A24" s="125" t="str">
        <f>'t1'!A22</f>
        <v>TENENTE</v>
      </c>
      <c r="B24" s="173" t="str">
        <f>'t1'!B22</f>
        <v>018226</v>
      </c>
      <c r="C24" s="338">
        <f>'t1'!K22</f>
        <v>0</v>
      </c>
      <c r="D24" s="338">
        <f>'t3'!K22</f>
        <v>0</v>
      </c>
      <c r="E24" s="339">
        <f>'t3'!M22</f>
        <v>0</v>
      </c>
      <c r="F24" s="339">
        <f>'t3'!O22</f>
        <v>0</v>
      </c>
      <c r="G24" s="339">
        <f>'t3'!C22</f>
        <v>0</v>
      </c>
      <c r="H24" s="339">
        <f>'t3'!E22</f>
        <v>0</v>
      </c>
      <c r="I24" s="339">
        <f>'t3'!G22</f>
        <v>0</v>
      </c>
      <c r="J24" s="339">
        <f>'t3'!I22</f>
        <v>0</v>
      </c>
      <c r="K24" s="339">
        <f t="shared" si="0"/>
        <v>0</v>
      </c>
      <c r="L24" s="339">
        <f>'t10'!AU22</f>
        <v>0</v>
      </c>
      <c r="M24" s="753" t="str">
        <f t="shared" si="1"/>
        <v>OK</v>
      </c>
      <c r="N24" s="100" t="str">
        <f t="shared" si="2"/>
        <v>OK</v>
      </c>
      <c r="O24" s="338">
        <f>'t1'!L22</f>
        <v>0</v>
      </c>
      <c r="P24" s="338">
        <f>'t3'!L22</f>
        <v>0</v>
      </c>
      <c r="Q24" s="339">
        <f>'t3'!N22</f>
        <v>0</v>
      </c>
      <c r="R24" s="339">
        <f>'t3'!P22</f>
        <v>0</v>
      </c>
      <c r="S24" s="339">
        <f>'t3'!D22</f>
        <v>0</v>
      </c>
      <c r="T24" s="339">
        <f>'t3'!F22</f>
        <v>0</v>
      </c>
      <c r="U24" s="339">
        <f>'t3'!H22</f>
        <v>0</v>
      </c>
      <c r="V24" s="339">
        <f>'t3'!J22</f>
        <v>0</v>
      </c>
      <c r="W24" s="339">
        <f t="shared" si="3"/>
        <v>0</v>
      </c>
      <c r="X24" s="339">
        <f>'t10'!AV22</f>
        <v>0</v>
      </c>
      <c r="Y24" s="753" t="str">
        <f t="shared" si="4"/>
        <v>OK</v>
      </c>
      <c r="Z24" s="178" t="str">
        <f t="shared" si="5"/>
        <v>OK</v>
      </c>
    </row>
    <row r="25" spans="1:26" ht="12.75" customHeight="1">
      <c r="A25" s="125" t="str">
        <f>'t1'!A23</f>
        <v>SOTTOTENENTE</v>
      </c>
      <c r="B25" s="173" t="str">
        <f>'t1'!B23</f>
        <v>017225</v>
      </c>
      <c r="C25" s="338">
        <f>'t1'!K23</f>
        <v>0</v>
      </c>
      <c r="D25" s="338">
        <f>'t3'!K23</f>
        <v>0</v>
      </c>
      <c r="E25" s="339">
        <f>'t3'!M23</f>
        <v>0</v>
      </c>
      <c r="F25" s="339">
        <f>'t3'!O23</f>
        <v>0</v>
      </c>
      <c r="G25" s="339">
        <f>'t3'!C23</f>
        <v>0</v>
      </c>
      <c r="H25" s="339">
        <f>'t3'!E23</f>
        <v>0</v>
      </c>
      <c r="I25" s="339">
        <f>'t3'!G23</f>
        <v>0</v>
      </c>
      <c r="J25" s="339">
        <f>'t3'!I23</f>
        <v>0</v>
      </c>
      <c r="K25" s="339">
        <f t="shared" si="0"/>
        <v>0</v>
      </c>
      <c r="L25" s="339">
        <f>'t10'!AU23</f>
        <v>0</v>
      </c>
      <c r="M25" s="753" t="str">
        <f t="shared" si="1"/>
        <v>OK</v>
      </c>
      <c r="N25" s="100" t="str">
        <f t="shared" si="2"/>
        <v>OK</v>
      </c>
      <c r="O25" s="338">
        <f>'t1'!L23</f>
        <v>0</v>
      </c>
      <c r="P25" s="338">
        <f>'t3'!L23</f>
        <v>0</v>
      </c>
      <c r="Q25" s="339">
        <f>'t3'!N23</f>
        <v>0</v>
      </c>
      <c r="R25" s="339">
        <f>'t3'!P23</f>
        <v>0</v>
      </c>
      <c r="S25" s="339">
        <f>'t3'!D23</f>
        <v>0</v>
      </c>
      <c r="T25" s="339">
        <f>'t3'!F23</f>
        <v>0</v>
      </c>
      <c r="U25" s="339">
        <f>'t3'!H23</f>
        <v>0</v>
      </c>
      <c r="V25" s="339">
        <f>'t3'!J23</f>
        <v>0</v>
      </c>
      <c r="W25" s="339">
        <f t="shared" si="3"/>
        <v>0</v>
      </c>
      <c r="X25" s="339">
        <f>'t10'!AV23</f>
        <v>0</v>
      </c>
      <c r="Y25" s="753" t="str">
        <f t="shared" si="4"/>
        <v>OK</v>
      </c>
      <c r="Z25" s="178" t="str">
        <f t="shared" si="5"/>
        <v>OK</v>
      </c>
    </row>
    <row r="26" spans="1:26" ht="12.75" customHeight="1">
      <c r="A26" s="125" t="str">
        <f>'t1'!A24</f>
        <v>LUOGOTENENTE CARICHE SPECIALI</v>
      </c>
      <c r="B26" s="173" t="str">
        <f>'t1'!B24</f>
        <v>017964</v>
      </c>
      <c r="C26" s="338">
        <f>'t1'!K24</f>
        <v>0</v>
      </c>
      <c r="D26" s="338">
        <f>'t3'!K24</f>
        <v>0</v>
      </c>
      <c r="E26" s="339">
        <f>'t3'!M24</f>
        <v>0</v>
      </c>
      <c r="F26" s="339">
        <f>'t3'!O24</f>
        <v>0</v>
      </c>
      <c r="G26" s="339">
        <f>'t3'!C24</f>
        <v>0</v>
      </c>
      <c r="H26" s="339">
        <f>'t3'!E24</f>
        <v>0</v>
      </c>
      <c r="I26" s="339">
        <f>'t3'!G24</f>
        <v>0</v>
      </c>
      <c r="J26" s="339">
        <f>'t3'!I24</f>
        <v>0</v>
      </c>
      <c r="K26" s="339">
        <f t="shared" si="0"/>
        <v>0</v>
      </c>
      <c r="L26" s="339">
        <f>'t10'!AU24</f>
        <v>0</v>
      </c>
      <c r="M26" s="753" t="str">
        <f t="shared" si="1"/>
        <v>OK</v>
      </c>
      <c r="N26" s="100" t="str">
        <f t="shared" si="2"/>
        <v>OK</v>
      </c>
      <c r="O26" s="338">
        <f>'t1'!L24</f>
        <v>0</v>
      </c>
      <c r="P26" s="338">
        <f>'t3'!L24</f>
        <v>0</v>
      </c>
      <c r="Q26" s="339">
        <f>'t3'!N24</f>
        <v>0</v>
      </c>
      <c r="R26" s="339">
        <f>'t3'!P24</f>
        <v>0</v>
      </c>
      <c r="S26" s="339">
        <f>'t3'!D24</f>
        <v>0</v>
      </c>
      <c r="T26" s="339">
        <f>'t3'!F24</f>
        <v>0</v>
      </c>
      <c r="U26" s="339">
        <f>'t3'!H24</f>
        <v>0</v>
      </c>
      <c r="V26" s="339">
        <f>'t3'!J24</f>
        <v>0</v>
      </c>
      <c r="W26" s="339">
        <f t="shared" si="3"/>
        <v>0</v>
      </c>
      <c r="X26" s="339">
        <f>'t10'!AV24</f>
        <v>0</v>
      </c>
      <c r="Y26" s="753" t="str">
        <f t="shared" si="4"/>
        <v>OK</v>
      </c>
      <c r="Z26" s="178" t="str">
        <f t="shared" si="5"/>
        <v>OK</v>
      </c>
    </row>
    <row r="27" spans="1:26" ht="12.75" customHeight="1">
      <c r="A27" s="125" t="str">
        <f>'t1'!A25</f>
        <v>LUOGOTENENTE</v>
      </c>
      <c r="B27" s="173" t="str">
        <f>'t1'!B25</f>
        <v>017836</v>
      </c>
      <c r="C27" s="338">
        <f>'t1'!K25</f>
        <v>0</v>
      </c>
      <c r="D27" s="338">
        <f>'t3'!K25</f>
        <v>0</v>
      </c>
      <c r="E27" s="339">
        <f>'t3'!M25</f>
        <v>0</v>
      </c>
      <c r="F27" s="339">
        <f>'t3'!O25</f>
        <v>0</v>
      </c>
      <c r="G27" s="339">
        <f>'t3'!C25</f>
        <v>0</v>
      </c>
      <c r="H27" s="339">
        <f>'t3'!E25</f>
        <v>0</v>
      </c>
      <c r="I27" s="339">
        <f>'t3'!G25</f>
        <v>0</v>
      </c>
      <c r="J27" s="339">
        <f>'t3'!I25</f>
        <v>0</v>
      </c>
      <c r="K27" s="339">
        <f t="shared" si="0"/>
        <v>0</v>
      </c>
      <c r="L27" s="339">
        <f>'t10'!AU25</f>
        <v>0</v>
      </c>
      <c r="M27" s="753" t="str">
        <f t="shared" si="1"/>
        <v>OK</v>
      </c>
      <c r="N27" s="100" t="str">
        <f t="shared" si="2"/>
        <v>OK</v>
      </c>
      <c r="O27" s="338">
        <f>'t1'!L25</f>
        <v>0</v>
      </c>
      <c r="P27" s="338">
        <f>'t3'!L25</f>
        <v>0</v>
      </c>
      <c r="Q27" s="339">
        <f>'t3'!N25</f>
        <v>0</v>
      </c>
      <c r="R27" s="339">
        <f>'t3'!P25</f>
        <v>0</v>
      </c>
      <c r="S27" s="339">
        <f>'t3'!D25</f>
        <v>0</v>
      </c>
      <c r="T27" s="339">
        <f>'t3'!F25</f>
        <v>0</v>
      </c>
      <c r="U27" s="339">
        <f>'t3'!H25</f>
        <v>0</v>
      </c>
      <c r="V27" s="339">
        <f>'t3'!J25</f>
        <v>0</v>
      </c>
      <c r="W27" s="339">
        <f t="shared" si="3"/>
        <v>0</v>
      </c>
      <c r="X27" s="339">
        <f>'t10'!AV25</f>
        <v>0</v>
      </c>
      <c r="Y27" s="753" t="str">
        <f t="shared" si="4"/>
        <v>OK</v>
      </c>
      <c r="Z27" s="178" t="str">
        <f t="shared" si="5"/>
        <v>OK</v>
      </c>
    </row>
    <row r="28" spans="1:26" ht="12.75" customHeight="1">
      <c r="A28" s="125" t="str">
        <f>'t1'!A26</f>
        <v>MARESCIALLO AIUTANTE CON 8 ANNI NEL GRADO</v>
      </c>
      <c r="B28" s="173" t="str">
        <f>'t1'!B26</f>
        <v>017837</v>
      </c>
      <c r="C28" s="338">
        <f>'t1'!K26</f>
        <v>0</v>
      </c>
      <c r="D28" s="338">
        <f>'t3'!K26</f>
        <v>0</v>
      </c>
      <c r="E28" s="339">
        <f>'t3'!M26</f>
        <v>0</v>
      </c>
      <c r="F28" s="339">
        <f>'t3'!O26</f>
        <v>0</v>
      </c>
      <c r="G28" s="339">
        <f>'t3'!C26</f>
        <v>0</v>
      </c>
      <c r="H28" s="339">
        <f>'t3'!E26</f>
        <v>0</v>
      </c>
      <c r="I28" s="339">
        <f>'t3'!G26</f>
        <v>0</v>
      </c>
      <c r="J28" s="339">
        <f>'t3'!I26</f>
        <v>0</v>
      </c>
      <c r="K28" s="339">
        <f t="shared" si="0"/>
        <v>0</v>
      </c>
      <c r="L28" s="339">
        <f>'t10'!AU26</f>
        <v>0</v>
      </c>
      <c r="M28" s="753" t="str">
        <f t="shared" si="1"/>
        <v>OK</v>
      </c>
      <c r="N28" s="100" t="str">
        <f t="shared" si="2"/>
        <v>OK</v>
      </c>
      <c r="O28" s="338">
        <f>'t1'!L26</f>
        <v>0</v>
      </c>
      <c r="P28" s="338">
        <f>'t3'!L26</f>
        <v>0</v>
      </c>
      <c r="Q28" s="339">
        <f>'t3'!N26</f>
        <v>0</v>
      </c>
      <c r="R28" s="339">
        <f>'t3'!P26</f>
        <v>0</v>
      </c>
      <c r="S28" s="339">
        <f>'t3'!D26</f>
        <v>0</v>
      </c>
      <c r="T28" s="339">
        <f>'t3'!F26</f>
        <v>0</v>
      </c>
      <c r="U28" s="339">
        <f>'t3'!H26</f>
        <v>0</v>
      </c>
      <c r="V28" s="339">
        <f>'t3'!J26</f>
        <v>0</v>
      </c>
      <c r="W28" s="339">
        <f t="shared" si="3"/>
        <v>0</v>
      </c>
      <c r="X28" s="339">
        <f>'t10'!AV26</f>
        <v>0</v>
      </c>
      <c r="Y28" s="753" t="str">
        <f t="shared" si="4"/>
        <v>OK</v>
      </c>
      <c r="Z28" s="178" t="str">
        <f t="shared" si="5"/>
        <v>OK</v>
      </c>
    </row>
    <row r="29" spans="1:26" ht="12.75" customHeight="1">
      <c r="A29" s="125" t="str">
        <f>'t1'!A27</f>
        <v>MARESCIALLO AIUTANTE</v>
      </c>
      <c r="B29" s="173" t="str">
        <f>'t1'!B27</f>
        <v>017237</v>
      </c>
      <c r="C29" s="338">
        <f>'t1'!K27</f>
        <v>0</v>
      </c>
      <c r="D29" s="338">
        <f>'t3'!K27</f>
        <v>0</v>
      </c>
      <c r="E29" s="339">
        <f>'t3'!M27</f>
        <v>0</v>
      </c>
      <c r="F29" s="339">
        <f>'t3'!O27</f>
        <v>0</v>
      </c>
      <c r="G29" s="339">
        <f>'t3'!C27</f>
        <v>0</v>
      </c>
      <c r="H29" s="339">
        <f>'t3'!E27</f>
        <v>0</v>
      </c>
      <c r="I29" s="339">
        <f>'t3'!G27</f>
        <v>0</v>
      </c>
      <c r="J29" s="339">
        <f>'t3'!I27</f>
        <v>0</v>
      </c>
      <c r="K29" s="339">
        <f t="shared" si="0"/>
        <v>0</v>
      </c>
      <c r="L29" s="339">
        <f>'t10'!AU27</f>
        <v>0</v>
      </c>
      <c r="M29" s="753" t="str">
        <f t="shared" si="1"/>
        <v>OK</v>
      </c>
      <c r="N29" s="100" t="str">
        <f t="shared" si="2"/>
        <v>OK</v>
      </c>
      <c r="O29" s="338">
        <f>'t1'!L27</f>
        <v>0</v>
      </c>
      <c r="P29" s="338">
        <f>'t3'!L27</f>
        <v>0</v>
      </c>
      <c r="Q29" s="339">
        <f>'t3'!N27</f>
        <v>0</v>
      </c>
      <c r="R29" s="339">
        <f>'t3'!P27</f>
        <v>0</v>
      </c>
      <c r="S29" s="339">
        <f>'t3'!D27</f>
        <v>0</v>
      </c>
      <c r="T29" s="339">
        <f>'t3'!F27</f>
        <v>0</v>
      </c>
      <c r="U29" s="339">
        <f>'t3'!H27</f>
        <v>0</v>
      </c>
      <c r="V29" s="339">
        <f>'t3'!J27</f>
        <v>0</v>
      </c>
      <c r="W29" s="339">
        <f t="shared" si="3"/>
        <v>0</v>
      </c>
      <c r="X29" s="339">
        <f>'t10'!AV27</f>
        <v>0</v>
      </c>
      <c r="Y29" s="753" t="str">
        <f t="shared" si="4"/>
        <v>OK</v>
      </c>
      <c r="Z29" s="178" t="str">
        <f t="shared" si="5"/>
        <v>OK</v>
      </c>
    </row>
    <row r="30" spans="1:26" ht="12.75" customHeight="1">
      <c r="A30" s="125" t="str">
        <f>'t1'!A28</f>
        <v>MARESCIALLO CAPO CON 10 ANNI</v>
      </c>
      <c r="B30" s="173" t="str">
        <f>'t1'!B28</f>
        <v>016MC0</v>
      </c>
      <c r="C30" s="338">
        <f>'t1'!K28</f>
        <v>0</v>
      </c>
      <c r="D30" s="338">
        <f>'t3'!K28</f>
        <v>0</v>
      </c>
      <c r="E30" s="339">
        <f>'t3'!M28</f>
        <v>0</v>
      </c>
      <c r="F30" s="339">
        <f>'t3'!O28</f>
        <v>0</v>
      </c>
      <c r="G30" s="339">
        <f>'t3'!C28</f>
        <v>0</v>
      </c>
      <c r="H30" s="339">
        <f>'t3'!E28</f>
        <v>0</v>
      </c>
      <c r="I30" s="339">
        <f>'t3'!G28</f>
        <v>0</v>
      </c>
      <c r="J30" s="339">
        <f>'t3'!I28</f>
        <v>0</v>
      </c>
      <c r="K30" s="339">
        <f t="shared" si="0"/>
        <v>0</v>
      </c>
      <c r="L30" s="339">
        <f>'t10'!AU28</f>
        <v>0</v>
      </c>
      <c r="M30" s="753" t="str">
        <f t="shared" si="1"/>
        <v>OK</v>
      </c>
      <c r="N30" s="100" t="str">
        <f t="shared" si="2"/>
        <v>OK</v>
      </c>
      <c r="O30" s="338">
        <f>'t1'!L28</f>
        <v>0</v>
      </c>
      <c r="P30" s="338">
        <f>'t3'!L28</f>
        <v>0</v>
      </c>
      <c r="Q30" s="339">
        <f>'t3'!N28</f>
        <v>0</v>
      </c>
      <c r="R30" s="339">
        <f>'t3'!P28</f>
        <v>0</v>
      </c>
      <c r="S30" s="339">
        <f>'t3'!D28</f>
        <v>0</v>
      </c>
      <c r="T30" s="339">
        <f>'t3'!F28</f>
        <v>0</v>
      </c>
      <c r="U30" s="339">
        <f>'t3'!H28</f>
        <v>0</v>
      </c>
      <c r="V30" s="339">
        <f>'t3'!J28</f>
        <v>0</v>
      </c>
      <c r="W30" s="339">
        <f t="shared" si="3"/>
        <v>0</v>
      </c>
      <c r="X30" s="339">
        <f>'t10'!AV28</f>
        <v>0</v>
      </c>
      <c r="Y30" s="753" t="str">
        <f t="shared" si="4"/>
        <v>OK</v>
      </c>
      <c r="Z30" s="178" t="str">
        <f t="shared" si="5"/>
        <v>OK</v>
      </c>
    </row>
    <row r="31" spans="1:26" ht="12.75" customHeight="1">
      <c r="A31" s="125" t="str">
        <f>'t1'!A29</f>
        <v>MARESCIALLO CAPO</v>
      </c>
      <c r="B31" s="173" t="str">
        <f>'t1'!B29</f>
        <v>016224</v>
      </c>
      <c r="C31" s="338">
        <f>'t1'!K29</f>
        <v>0</v>
      </c>
      <c r="D31" s="338">
        <f>'t3'!K29</f>
        <v>0</v>
      </c>
      <c r="E31" s="339">
        <f>'t3'!M29</f>
        <v>0</v>
      </c>
      <c r="F31" s="339">
        <f>'t3'!O29</f>
        <v>0</v>
      </c>
      <c r="G31" s="339">
        <f>'t3'!C29</f>
        <v>0</v>
      </c>
      <c r="H31" s="339">
        <f>'t3'!E29</f>
        <v>0</v>
      </c>
      <c r="I31" s="339">
        <f>'t3'!G29</f>
        <v>0</v>
      </c>
      <c r="J31" s="339">
        <f>'t3'!I29</f>
        <v>0</v>
      </c>
      <c r="K31" s="339">
        <f t="shared" si="0"/>
        <v>0</v>
      </c>
      <c r="L31" s="339">
        <f>'t10'!AU29</f>
        <v>0</v>
      </c>
      <c r="M31" s="753" t="str">
        <f t="shared" si="1"/>
        <v>OK</v>
      </c>
      <c r="N31" s="100" t="str">
        <f t="shared" si="2"/>
        <v>OK</v>
      </c>
      <c r="O31" s="338">
        <f>'t1'!L29</f>
        <v>0</v>
      </c>
      <c r="P31" s="338">
        <f>'t3'!L29</f>
        <v>0</v>
      </c>
      <c r="Q31" s="339">
        <f>'t3'!N29</f>
        <v>0</v>
      </c>
      <c r="R31" s="339">
        <f>'t3'!P29</f>
        <v>0</v>
      </c>
      <c r="S31" s="339">
        <f>'t3'!D29</f>
        <v>0</v>
      </c>
      <c r="T31" s="339">
        <f>'t3'!F29</f>
        <v>0</v>
      </c>
      <c r="U31" s="339">
        <f>'t3'!H29</f>
        <v>0</v>
      </c>
      <c r="V31" s="339">
        <f>'t3'!J29</f>
        <v>0</v>
      </c>
      <c r="W31" s="339">
        <f t="shared" si="3"/>
        <v>0</v>
      </c>
      <c r="X31" s="339">
        <f>'t10'!AV29</f>
        <v>0</v>
      </c>
      <c r="Y31" s="753" t="str">
        <f t="shared" si="4"/>
        <v>OK</v>
      </c>
      <c r="Z31" s="178" t="str">
        <f t="shared" si="5"/>
        <v>OK</v>
      </c>
    </row>
    <row r="32" spans="1:26" ht="12.75" customHeight="1">
      <c r="A32" s="125" t="str">
        <f>'t1'!A30</f>
        <v>MARESCIALLO ORDINARIO</v>
      </c>
      <c r="B32" s="173" t="str">
        <f>'t1'!B30</f>
        <v>015238</v>
      </c>
      <c r="C32" s="338">
        <f>'t1'!K30</f>
        <v>0</v>
      </c>
      <c r="D32" s="338">
        <f>'t3'!K30</f>
        <v>0</v>
      </c>
      <c r="E32" s="339">
        <f>'t3'!M30</f>
        <v>0</v>
      </c>
      <c r="F32" s="339">
        <f>'t3'!O30</f>
        <v>0</v>
      </c>
      <c r="G32" s="339">
        <f>'t3'!C30</f>
        <v>0</v>
      </c>
      <c r="H32" s="339">
        <f>'t3'!E30</f>
        <v>0</v>
      </c>
      <c r="I32" s="339">
        <f>'t3'!G30</f>
        <v>0</v>
      </c>
      <c r="J32" s="339">
        <f>'t3'!I30</f>
        <v>0</v>
      </c>
      <c r="K32" s="339">
        <f t="shared" si="0"/>
        <v>0</v>
      </c>
      <c r="L32" s="339">
        <f>'t10'!AU30</f>
        <v>0</v>
      </c>
      <c r="M32" s="753" t="str">
        <f t="shared" si="1"/>
        <v>OK</v>
      </c>
      <c r="N32" s="100" t="str">
        <f t="shared" si="2"/>
        <v>OK</v>
      </c>
      <c r="O32" s="338">
        <f>'t1'!L30</f>
        <v>0</v>
      </c>
      <c r="P32" s="338">
        <f>'t3'!L30</f>
        <v>0</v>
      </c>
      <c r="Q32" s="339">
        <f>'t3'!N30</f>
        <v>0</v>
      </c>
      <c r="R32" s="339">
        <f>'t3'!P30</f>
        <v>0</v>
      </c>
      <c r="S32" s="339">
        <f>'t3'!D30</f>
        <v>0</v>
      </c>
      <c r="T32" s="339">
        <f>'t3'!F30</f>
        <v>0</v>
      </c>
      <c r="U32" s="339">
        <f>'t3'!H30</f>
        <v>0</v>
      </c>
      <c r="V32" s="339">
        <f>'t3'!J30</f>
        <v>0</v>
      </c>
      <c r="W32" s="339">
        <f t="shared" si="3"/>
        <v>0</v>
      </c>
      <c r="X32" s="339">
        <f>'t10'!AV30</f>
        <v>0</v>
      </c>
      <c r="Y32" s="753" t="str">
        <f t="shared" si="4"/>
        <v>OK</v>
      </c>
      <c r="Z32" s="178" t="str">
        <f t="shared" si="5"/>
        <v>OK</v>
      </c>
    </row>
    <row r="33" spans="1:26" ht="12.75" customHeight="1">
      <c r="A33" s="125" t="str">
        <f>'t1'!A31</f>
        <v>MARESCIALLO</v>
      </c>
      <c r="B33" s="173" t="str">
        <f>'t1'!B31</f>
        <v>014324</v>
      </c>
      <c r="C33" s="338">
        <f>'t1'!K31</f>
        <v>0</v>
      </c>
      <c r="D33" s="338">
        <f>'t3'!K31</f>
        <v>0</v>
      </c>
      <c r="E33" s="339">
        <f>'t3'!M31</f>
        <v>0</v>
      </c>
      <c r="F33" s="339">
        <f>'t3'!O31</f>
        <v>0</v>
      </c>
      <c r="G33" s="339">
        <f>'t3'!C31</f>
        <v>0</v>
      </c>
      <c r="H33" s="339">
        <f>'t3'!E31</f>
        <v>0</v>
      </c>
      <c r="I33" s="339">
        <f>'t3'!G31</f>
        <v>0</v>
      </c>
      <c r="J33" s="339">
        <f>'t3'!I31</f>
        <v>0</v>
      </c>
      <c r="K33" s="339">
        <f t="shared" si="0"/>
        <v>0</v>
      </c>
      <c r="L33" s="339">
        <f>'t10'!AU31</f>
        <v>0</v>
      </c>
      <c r="M33" s="753" t="str">
        <f t="shared" si="1"/>
        <v>OK</v>
      </c>
      <c r="N33" s="100" t="str">
        <f t="shared" si="2"/>
        <v>OK</v>
      </c>
      <c r="O33" s="338">
        <f>'t1'!L31</f>
        <v>0</v>
      </c>
      <c r="P33" s="338">
        <f>'t3'!L31</f>
        <v>0</v>
      </c>
      <c r="Q33" s="339">
        <f>'t3'!N31</f>
        <v>0</v>
      </c>
      <c r="R33" s="339">
        <f>'t3'!P31</f>
        <v>0</v>
      </c>
      <c r="S33" s="339">
        <f>'t3'!D31</f>
        <v>0</v>
      </c>
      <c r="T33" s="339">
        <f>'t3'!F31</f>
        <v>0</v>
      </c>
      <c r="U33" s="339">
        <f>'t3'!H31</f>
        <v>0</v>
      </c>
      <c r="V33" s="339">
        <f>'t3'!J31</f>
        <v>0</v>
      </c>
      <c r="W33" s="339">
        <f t="shared" si="3"/>
        <v>0</v>
      </c>
      <c r="X33" s="339">
        <f>'t10'!AV31</f>
        <v>0</v>
      </c>
      <c r="Y33" s="753" t="str">
        <f t="shared" si="4"/>
        <v>OK</v>
      </c>
      <c r="Z33" s="178" t="str">
        <f t="shared" si="5"/>
        <v>OK</v>
      </c>
    </row>
    <row r="34" spans="1:26" ht="12.75" customHeight="1">
      <c r="A34" s="125" t="str">
        <f>'t1'!A32</f>
        <v>BRIGADIERE CAPO QUALIFICA SPECIALE</v>
      </c>
      <c r="B34" s="173" t="str">
        <f>'t1'!B32</f>
        <v>015965</v>
      </c>
      <c r="C34" s="338">
        <f>'t1'!K32</f>
        <v>0</v>
      </c>
      <c r="D34" s="338">
        <f>'t3'!K32</f>
        <v>0</v>
      </c>
      <c r="E34" s="339">
        <f>'t3'!M32</f>
        <v>0</v>
      </c>
      <c r="F34" s="339">
        <f>'t3'!O32</f>
        <v>0</v>
      </c>
      <c r="G34" s="339">
        <f>'t3'!C32</f>
        <v>0</v>
      </c>
      <c r="H34" s="339">
        <f>'t3'!E32</f>
        <v>0</v>
      </c>
      <c r="I34" s="339">
        <f>'t3'!G32</f>
        <v>0</v>
      </c>
      <c r="J34" s="339">
        <f>'t3'!I32</f>
        <v>0</v>
      </c>
      <c r="K34" s="339">
        <f t="shared" si="0"/>
        <v>0</v>
      </c>
      <c r="L34" s="339">
        <f>'t10'!AU32</f>
        <v>0</v>
      </c>
      <c r="M34" s="753" t="str">
        <f t="shared" si="1"/>
        <v>OK</v>
      </c>
      <c r="N34" s="100" t="str">
        <f t="shared" si="2"/>
        <v>OK</v>
      </c>
      <c r="O34" s="338">
        <f>'t1'!L32</f>
        <v>0</v>
      </c>
      <c r="P34" s="338">
        <f>'t3'!L32</f>
        <v>0</v>
      </c>
      <c r="Q34" s="339">
        <f>'t3'!N32</f>
        <v>0</v>
      </c>
      <c r="R34" s="339">
        <f>'t3'!P32</f>
        <v>0</v>
      </c>
      <c r="S34" s="339">
        <f>'t3'!D32</f>
        <v>0</v>
      </c>
      <c r="T34" s="339">
        <f>'t3'!F32</f>
        <v>0</v>
      </c>
      <c r="U34" s="339">
        <f>'t3'!H32</f>
        <v>0</v>
      </c>
      <c r="V34" s="339">
        <f>'t3'!J32</f>
        <v>0</v>
      </c>
      <c r="W34" s="339">
        <f t="shared" si="3"/>
        <v>0</v>
      </c>
      <c r="X34" s="339">
        <f>'t10'!AV32</f>
        <v>0</v>
      </c>
      <c r="Y34" s="753" t="str">
        <f t="shared" si="4"/>
        <v>OK</v>
      </c>
      <c r="Z34" s="178" t="str">
        <f t="shared" si="5"/>
        <v>OK</v>
      </c>
    </row>
    <row r="35" spans="1:26" ht="12.75" customHeight="1">
      <c r="A35" s="125" t="str">
        <f>'t1'!A33</f>
        <v>BRIGADIERE CAPO CON 4 ANNI NEL GRADO</v>
      </c>
      <c r="B35" s="173" t="str">
        <f>'t1'!B33</f>
        <v>015966</v>
      </c>
      <c r="C35" s="338">
        <f>'t1'!K33</f>
        <v>0</v>
      </c>
      <c r="D35" s="338">
        <f>'t3'!K33</f>
        <v>0</v>
      </c>
      <c r="E35" s="339">
        <f>'t3'!M33</f>
        <v>0</v>
      </c>
      <c r="F35" s="339">
        <f>'t3'!O33</f>
        <v>0</v>
      </c>
      <c r="G35" s="339">
        <f>'t3'!C33</f>
        <v>0</v>
      </c>
      <c r="H35" s="339">
        <f>'t3'!E33</f>
        <v>0</v>
      </c>
      <c r="I35" s="339">
        <f>'t3'!G33</f>
        <v>0</v>
      </c>
      <c r="J35" s="339">
        <f>'t3'!I33</f>
        <v>0</v>
      </c>
      <c r="K35" s="339">
        <f t="shared" si="0"/>
        <v>0</v>
      </c>
      <c r="L35" s="339">
        <f>'t10'!AU33</f>
        <v>0</v>
      </c>
      <c r="M35" s="753" t="str">
        <f t="shared" si="1"/>
        <v>OK</v>
      </c>
      <c r="N35" s="100" t="str">
        <f t="shared" si="2"/>
        <v>OK</v>
      </c>
      <c r="O35" s="338">
        <f>'t1'!L33</f>
        <v>0</v>
      </c>
      <c r="P35" s="338">
        <f>'t3'!L33</f>
        <v>0</v>
      </c>
      <c r="Q35" s="339">
        <f>'t3'!N33</f>
        <v>0</v>
      </c>
      <c r="R35" s="339">
        <f>'t3'!P33</f>
        <v>0</v>
      </c>
      <c r="S35" s="339">
        <f>'t3'!D33</f>
        <v>0</v>
      </c>
      <c r="T35" s="339">
        <f>'t3'!F33</f>
        <v>0</v>
      </c>
      <c r="U35" s="339">
        <f>'t3'!H33</f>
        <v>0</v>
      </c>
      <c r="V35" s="339">
        <f>'t3'!J33</f>
        <v>0</v>
      </c>
      <c r="W35" s="339">
        <f t="shared" si="3"/>
        <v>0</v>
      </c>
      <c r="X35" s="339">
        <f>'t10'!AV33</f>
        <v>0</v>
      </c>
      <c r="Y35" s="753" t="str">
        <f t="shared" si="4"/>
        <v>OK</v>
      </c>
      <c r="Z35" s="178" t="str">
        <f t="shared" si="5"/>
        <v>OK</v>
      </c>
    </row>
    <row r="36" spans="1:26" ht="12.75" customHeight="1">
      <c r="A36" s="125" t="str">
        <f>'t1'!A34</f>
        <v>BRIGADIERE CAPO</v>
      </c>
      <c r="B36" s="173" t="str">
        <f>'t1'!B34</f>
        <v>015212</v>
      </c>
      <c r="C36" s="338">
        <f>'t1'!K34</f>
        <v>0</v>
      </c>
      <c r="D36" s="338">
        <f>'t3'!K34</f>
        <v>0</v>
      </c>
      <c r="E36" s="339">
        <f>'t3'!M34</f>
        <v>0</v>
      </c>
      <c r="F36" s="339">
        <f>'t3'!O34</f>
        <v>0</v>
      </c>
      <c r="G36" s="339">
        <f>'t3'!C34</f>
        <v>0</v>
      </c>
      <c r="H36" s="339">
        <f>'t3'!E34</f>
        <v>0</v>
      </c>
      <c r="I36" s="339">
        <f>'t3'!G34</f>
        <v>0</v>
      </c>
      <c r="J36" s="339">
        <f>'t3'!I34</f>
        <v>0</v>
      </c>
      <c r="K36" s="339">
        <f t="shared" si="0"/>
        <v>0</v>
      </c>
      <c r="L36" s="339">
        <f>'t10'!AU34</f>
        <v>0</v>
      </c>
      <c r="M36" s="753" t="str">
        <f t="shared" si="1"/>
        <v>OK</v>
      </c>
      <c r="N36" s="100" t="str">
        <f t="shared" si="2"/>
        <v>OK</v>
      </c>
      <c r="O36" s="338">
        <f>'t1'!L34</f>
        <v>0</v>
      </c>
      <c r="P36" s="338">
        <f>'t3'!L34</f>
        <v>0</v>
      </c>
      <c r="Q36" s="339">
        <f>'t3'!N34</f>
        <v>0</v>
      </c>
      <c r="R36" s="339">
        <f>'t3'!P34</f>
        <v>0</v>
      </c>
      <c r="S36" s="339">
        <f>'t3'!D34</f>
        <v>0</v>
      </c>
      <c r="T36" s="339">
        <f>'t3'!F34</f>
        <v>0</v>
      </c>
      <c r="U36" s="339">
        <f>'t3'!H34</f>
        <v>0</v>
      </c>
      <c r="V36" s="339">
        <f>'t3'!J34</f>
        <v>0</v>
      </c>
      <c r="W36" s="339">
        <f t="shared" si="3"/>
        <v>0</v>
      </c>
      <c r="X36" s="339">
        <f>'t10'!AV34</f>
        <v>0</v>
      </c>
      <c r="Y36" s="753" t="str">
        <f t="shared" si="4"/>
        <v>OK</v>
      </c>
      <c r="Z36" s="178" t="str">
        <f t="shared" si="5"/>
        <v>OK</v>
      </c>
    </row>
    <row r="37" spans="1:26" ht="12.75" customHeight="1">
      <c r="A37" s="125" t="str">
        <f>'t1'!A35</f>
        <v>BRIGADIERE</v>
      </c>
      <c r="B37" s="173" t="str">
        <f>'t1'!B35</f>
        <v>014211</v>
      </c>
      <c r="C37" s="338">
        <f>'t1'!K35</f>
        <v>0</v>
      </c>
      <c r="D37" s="338">
        <f>'t3'!K35</f>
        <v>0</v>
      </c>
      <c r="E37" s="339">
        <f>'t3'!M35</f>
        <v>0</v>
      </c>
      <c r="F37" s="339">
        <f>'t3'!O35</f>
        <v>0</v>
      </c>
      <c r="G37" s="339">
        <f>'t3'!C35</f>
        <v>0</v>
      </c>
      <c r="H37" s="339">
        <f>'t3'!E35</f>
        <v>0</v>
      </c>
      <c r="I37" s="339">
        <f>'t3'!G35</f>
        <v>0</v>
      </c>
      <c r="J37" s="339">
        <f>'t3'!I35</f>
        <v>0</v>
      </c>
      <c r="K37" s="339">
        <f t="shared" si="0"/>
        <v>0</v>
      </c>
      <c r="L37" s="339">
        <f>'t10'!AU35</f>
        <v>0</v>
      </c>
      <c r="M37" s="753" t="str">
        <f t="shared" si="1"/>
        <v>OK</v>
      </c>
      <c r="N37" s="100" t="str">
        <f t="shared" si="2"/>
        <v>OK</v>
      </c>
      <c r="O37" s="338">
        <f>'t1'!L35</f>
        <v>0</v>
      </c>
      <c r="P37" s="338">
        <f>'t3'!L35</f>
        <v>0</v>
      </c>
      <c r="Q37" s="339">
        <f>'t3'!N35</f>
        <v>0</v>
      </c>
      <c r="R37" s="339">
        <f>'t3'!P35</f>
        <v>0</v>
      </c>
      <c r="S37" s="339">
        <f>'t3'!D35</f>
        <v>0</v>
      </c>
      <c r="T37" s="339">
        <f>'t3'!F35</f>
        <v>0</v>
      </c>
      <c r="U37" s="339">
        <f>'t3'!H35</f>
        <v>0</v>
      </c>
      <c r="V37" s="339">
        <f>'t3'!J35</f>
        <v>0</v>
      </c>
      <c r="W37" s="339">
        <f t="shared" si="3"/>
        <v>0</v>
      </c>
      <c r="X37" s="339">
        <f>'t10'!AV35</f>
        <v>0</v>
      </c>
      <c r="Y37" s="753" t="str">
        <f t="shared" si="4"/>
        <v>OK</v>
      </c>
      <c r="Z37" s="178" t="str">
        <f t="shared" si="5"/>
        <v>OK</v>
      </c>
    </row>
    <row r="38" spans="1:26" ht="12.75" customHeight="1">
      <c r="A38" s="125" t="str">
        <f>'t1'!A36</f>
        <v>VICE BRIGADIERE</v>
      </c>
      <c r="B38" s="173" t="str">
        <f>'t1'!B36</f>
        <v>014230</v>
      </c>
      <c r="C38" s="338">
        <f>'t1'!K36</f>
        <v>0</v>
      </c>
      <c r="D38" s="338">
        <f>'t3'!K36</f>
        <v>0</v>
      </c>
      <c r="E38" s="339">
        <f>'t3'!M36</f>
        <v>0</v>
      </c>
      <c r="F38" s="339">
        <f>'t3'!O36</f>
        <v>0</v>
      </c>
      <c r="G38" s="339">
        <f>'t3'!C36</f>
        <v>0</v>
      </c>
      <c r="H38" s="339">
        <f>'t3'!E36</f>
        <v>0</v>
      </c>
      <c r="I38" s="339">
        <f>'t3'!G36</f>
        <v>0</v>
      </c>
      <c r="J38" s="339">
        <f>'t3'!I36</f>
        <v>0</v>
      </c>
      <c r="K38" s="339">
        <f t="shared" si="0"/>
        <v>0</v>
      </c>
      <c r="L38" s="339">
        <f>'t10'!AU36</f>
        <v>0</v>
      </c>
      <c r="M38" s="753" t="str">
        <f t="shared" si="1"/>
        <v>OK</v>
      </c>
      <c r="N38" s="100" t="str">
        <f t="shared" si="2"/>
        <v>OK</v>
      </c>
      <c r="O38" s="338">
        <f>'t1'!L36</f>
        <v>0</v>
      </c>
      <c r="P38" s="338">
        <f>'t3'!L36</f>
        <v>0</v>
      </c>
      <c r="Q38" s="339">
        <f>'t3'!N36</f>
        <v>0</v>
      </c>
      <c r="R38" s="339">
        <f>'t3'!P36</f>
        <v>0</v>
      </c>
      <c r="S38" s="339">
        <f>'t3'!D36</f>
        <v>0</v>
      </c>
      <c r="T38" s="339">
        <f>'t3'!F36</f>
        <v>0</v>
      </c>
      <c r="U38" s="339">
        <f>'t3'!H36</f>
        <v>0</v>
      </c>
      <c r="V38" s="339">
        <f>'t3'!J36</f>
        <v>0</v>
      </c>
      <c r="W38" s="339">
        <f t="shared" si="3"/>
        <v>0</v>
      </c>
      <c r="X38" s="339">
        <f>'t10'!AV36</f>
        <v>0</v>
      </c>
      <c r="Y38" s="753" t="str">
        <f t="shared" si="4"/>
        <v>OK</v>
      </c>
      <c r="Z38" s="178" t="str">
        <f t="shared" si="5"/>
        <v>OK</v>
      </c>
    </row>
    <row r="39" spans="1:26" ht="12.75" customHeight="1">
      <c r="A39" s="125" t="str">
        <f>'t1'!A37</f>
        <v>APPUNTATO SCELTO QUALIFICA SPECIALE</v>
      </c>
      <c r="B39" s="173" t="str">
        <f>'t1'!B37</f>
        <v>013967</v>
      </c>
      <c r="C39" s="338">
        <f>'t1'!K37</f>
        <v>0</v>
      </c>
      <c r="D39" s="338">
        <f>'t3'!K37</f>
        <v>0</v>
      </c>
      <c r="E39" s="339">
        <f>'t3'!M37</f>
        <v>0</v>
      </c>
      <c r="F39" s="339">
        <f>'t3'!O37</f>
        <v>0</v>
      </c>
      <c r="G39" s="339">
        <f>'t3'!C37</f>
        <v>0</v>
      </c>
      <c r="H39" s="339">
        <f>'t3'!E37</f>
        <v>0</v>
      </c>
      <c r="I39" s="339">
        <f>'t3'!G37</f>
        <v>0</v>
      </c>
      <c r="J39" s="339">
        <f>'t3'!I37</f>
        <v>0</v>
      </c>
      <c r="K39" s="339">
        <f t="shared" si="0"/>
        <v>0</v>
      </c>
      <c r="L39" s="339">
        <f>'t10'!AU37</f>
        <v>0</v>
      </c>
      <c r="M39" s="753" t="str">
        <f t="shared" si="1"/>
        <v>OK</v>
      </c>
      <c r="N39" s="100" t="str">
        <f t="shared" si="2"/>
        <v>OK</v>
      </c>
      <c r="O39" s="338">
        <f>'t1'!L37</f>
        <v>0</v>
      </c>
      <c r="P39" s="338">
        <f>'t3'!L37</f>
        <v>0</v>
      </c>
      <c r="Q39" s="339">
        <f>'t3'!N37</f>
        <v>0</v>
      </c>
      <c r="R39" s="339">
        <f>'t3'!P37</f>
        <v>0</v>
      </c>
      <c r="S39" s="339">
        <f>'t3'!D37</f>
        <v>0</v>
      </c>
      <c r="T39" s="339">
        <f>'t3'!F37</f>
        <v>0</v>
      </c>
      <c r="U39" s="339">
        <f>'t3'!H37</f>
        <v>0</v>
      </c>
      <c r="V39" s="339">
        <f>'t3'!J37</f>
        <v>0</v>
      </c>
      <c r="W39" s="339">
        <f t="shared" si="3"/>
        <v>0</v>
      </c>
      <c r="X39" s="339">
        <f>'t10'!AV37</f>
        <v>0</v>
      </c>
      <c r="Y39" s="753" t="str">
        <f t="shared" si="4"/>
        <v>OK</v>
      </c>
      <c r="Z39" s="178" t="str">
        <f t="shared" si="5"/>
        <v>OK</v>
      </c>
    </row>
    <row r="40" spans="1:26" ht="12.75" customHeight="1">
      <c r="A40" s="125" t="str">
        <f>'t1'!A38</f>
        <v>APPUNTATO SCELTO CON 5 ANNI NEL GRADO</v>
      </c>
      <c r="B40" s="173" t="str">
        <f>'t1'!B38</f>
        <v>013968</v>
      </c>
      <c r="C40" s="338">
        <f>'t1'!K38</f>
        <v>0</v>
      </c>
      <c r="D40" s="338">
        <f>'t3'!K38</f>
        <v>0</v>
      </c>
      <c r="E40" s="339">
        <f>'t3'!M38</f>
        <v>0</v>
      </c>
      <c r="F40" s="339">
        <f>'t3'!O38</f>
        <v>0</v>
      </c>
      <c r="G40" s="339">
        <f>'t3'!C38</f>
        <v>0</v>
      </c>
      <c r="H40" s="339">
        <f>'t3'!E38</f>
        <v>0</v>
      </c>
      <c r="I40" s="339">
        <f>'t3'!G38</f>
        <v>0</v>
      </c>
      <c r="J40" s="339">
        <f>'t3'!I38</f>
        <v>0</v>
      </c>
      <c r="K40" s="339">
        <f t="shared" si="0"/>
        <v>0</v>
      </c>
      <c r="L40" s="339">
        <f>'t10'!AU38</f>
        <v>0</v>
      </c>
      <c r="M40" s="753" t="str">
        <f t="shared" si="1"/>
        <v>OK</v>
      </c>
      <c r="N40" s="100" t="str">
        <f t="shared" si="2"/>
        <v>OK</v>
      </c>
      <c r="O40" s="338">
        <f>'t1'!L38</f>
        <v>0</v>
      </c>
      <c r="P40" s="338">
        <f>'t3'!L38</f>
        <v>0</v>
      </c>
      <c r="Q40" s="339">
        <f>'t3'!N38</f>
        <v>0</v>
      </c>
      <c r="R40" s="339">
        <f>'t3'!P38</f>
        <v>0</v>
      </c>
      <c r="S40" s="339">
        <f>'t3'!D38</f>
        <v>0</v>
      </c>
      <c r="T40" s="339">
        <f>'t3'!F38</f>
        <v>0</v>
      </c>
      <c r="U40" s="339">
        <f>'t3'!H38</f>
        <v>0</v>
      </c>
      <c r="V40" s="339">
        <f>'t3'!J38</f>
        <v>0</v>
      </c>
      <c r="W40" s="339">
        <f t="shared" si="3"/>
        <v>0</v>
      </c>
      <c r="X40" s="339">
        <f>'t10'!AV38</f>
        <v>0</v>
      </c>
      <c r="Y40" s="753" t="str">
        <f t="shared" si="4"/>
        <v>OK</v>
      </c>
      <c r="Z40" s="178" t="str">
        <f t="shared" si="5"/>
        <v>OK</v>
      </c>
    </row>
    <row r="41" spans="1:26" ht="12.75" customHeight="1">
      <c r="A41" s="125" t="str">
        <f>'t1'!A39</f>
        <v>APPUNTATO SCELTO</v>
      </c>
      <c r="B41" s="173" t="str">
        <f>'t1'!B39</f>
        <v>013231</v>
      </c>
      <c r="C41" s="338">
        <f>'t1'!K39</f>
        <v>0</v>
      </c>
      <c r="D41" s="338">
        <f>'t3'!K39</f>
        <v>0</v>
      </c>
      <c r="E41" s="339">
        <f>'t3'!M39</f>
        <v>0</v>
      </c>
      <c r="F41" s="339">
        <f>'t3'!O39</f>
        <v>0</v>
      </c>
      <c r="G41" s="339">
        <f>'t3'!C39</f>
        <v>0</v>
      </c>
      <c r="H41" s="339">
        <f>'t3'!E39</f>
        <v>0</v>
      </c>
      <c r="I41" s="339">
        <f>'t3'!G39</f>
        <v>0</v>
      </c>
      <c r="J41" s="339">
        <f>'t3'!I39</f>
        <v>0</v>
      </c>
      <c r="K41" s="339">
        <f t="shared" si="0"/>
        <v>0</v>
      </c>
      <c r="L41" s="339">
        <f>'t10'!AU39</f>
        <v>0</v>
      </c>
      <c r="M41" s="753" t="str">
        <f t="shared" si="1"/>
        <v>OK</v>
      </c>
      <c r="N41" s="100" t="str">
        <f t="shared" si="2"/>
        <v>OK</v>
      </c>
      <c r="O41" s="338">
        <f>'t1'!L39</f>
        <v>0</v>
      </c>
      <c r="P41" s="338">
        <f>'t3'!L39</f>
        <v>0</v>
      </c>
      <c r="Q41" s="339">
        <f>'t3'!N39</f>
        <v>0</v>
      </c>
      <c r="R41" s="339">
        <f>'t3'!P39</f>
        <v>0</v>
      </c>
      <c r="S41" s="339">
        <f>'t3'!D39</f>
        <v>0</v>
      </c>
      <c r="T41" s="339">
        <f>'t3'!F39</f>
        <v>0</v>
      </c>
      <c r="U41" s="339">
        <f>'t3'!H39</f>
        <v>0</v>
      </c>
      <c r="V41" s="339">
        <f>'t3'!J39</f>
        <v>0</v>
      </c>
      <c r="W41" s="339">
        <f t="shared" si="3"/>
        <v>0</v>
      </c>
      <c r="X41" s="339">
        <f>'t10'!AV39</f>
        <v>0</v>
      </c>
      <c r="Y41" s="753" t="str">
        <f t="shared" si="4"/>
        <v>OK</v>
      </c>
      <c r="Z41" s="178" t="str">
        <f t="shared" si="5"/>
        <v>OK</v>
      </c>
    </row>
    <row r="42" spans="1:26" ht="12.75" customHeight="1">
      <c r="A42" s="125" t="str">
        <f>'t1'!A40</f>
        <v>APPUNTATO</v>
      </c>
      <c r="B42" s="173" t="str">
        <f>'t1'!B40</f>
        <v>013210</v>
      </c>
      <c r="C42" s="338">
        <f>'t1'!K40</f>
        <v>0</v>
      </c>
      <c r="D42" s="338">
        <f>'t3'!K40</f>
        <v>0</v>
      </c>
      <c r="E42" s="339">
        <f>'t3'!M40</f>
        <v>0</v>
      </c>
      <c r="F42" s="339">
        <f>'t3'!O40</f>
        <v>0</v>
      </c>
      <c r="G42" s="339">
        <f>'t3'!C40</f>
        <v>0</v>
      </c>
      <c r="H42" s="339">
        <f>'t3'!E40</f>
        <v>0</v>
      </c>
      <c r="I42" s="339">
        <f>'t3'!G40</f>
        <v>0</v>
      </c>
      <c r="J42" s="339">
        <f>'t3'!I40</f>
        <v>0</v>
      </c>
      <c r="K42" s="339">
        <f t="shared" si="0"/>
        <v>0</v>
      </c>
      <c r="L42" s="339">
        <f>'t10'!AU40</f>
        <v>0</v>
      </c>
      <c r="M42" s="753" t="str">
        <f t="shared" si="1"/>
        <v>OK</v>
      </c>
      <c r="N42" s="100" t="str">
        <f t="shared" si="2"/>
        <v>OK</v>
      </c>
      <c r="O42" s="338">
        <f>'t1'!L40</f>
        <v>0</v>
      </c>
      <c r="P42" s="338">
        <f>'t3'!L40</f>
        <v>0</v>
      </c>
      <c r="Q42" s="339">
        <f>'t3'!N40</f>
        <v>0</v>
      </c>
      <c r="R42" s="339">
        <f>'t3'!P40</f>
        <v>0</v>
      </c>
      <c r="S42" s="339">
        <f>'t3'!D40</f>
        <v>0</v>
      </c>
      <c r="T42" s="339">
        <f>'t3'!F40</f>
        <v>0</v>
      </c>
      <c r="U42" s="339">
        <f>'t3'!H40</f>
        <v>0</v>
      </c>
      <c r="V42" s="339">
        <f>'t3'!J40</f>
        <v>0</v>
      </c>
      <c r="W42" s="339">
        <f t="shared" si="3"/>
        <v>0</v>
      </c>
      <c r="X42" s="339">
        <f>'t10'!AV40</f>
        <v>0</v>
      </c>
      <c r="Y42" s="753" t="str">
        <f t="shared" si="4"/>
        <v>OK</v>
      </c>
      <c r="Z42" s="178" t="str">
        <f t="shared" si="5"/>
        <v>OK</v>
      </c>
    </row>
    <row r="43" spans="1:26" ht="12.75" customHeight="1">
      <c r="A43" s="125" t="str">
        <f>'t1'!A41</f>
        <v>FINANZIERE SCELTO</v>
      </c>
      <c r="B43" s="173" t="str">
        <f>'t1'!B41</f>
        <v>013236</v>
      </c>
      <c r="C43" s="338">
        <f>'t1'!K41</f>
        <v>0</v>
      </c>
      <c r="D43" s="338">
        <f>'t3'!K41</f>
        <v>0</v>
      </c>
      <c r="E43" s="339">
        <f>'t3'!M41</f>
        <v>0</v>
      </c>
      <c r="F43" s="339">
        <f>'t3'!O41</f>
        <v>0</v>
      </c>
      <c r="G43" s="339">
        <f>'t3'!C41</f>
        <v>0</v>
      </c>
      <c r="H43" s="339">
        <f>'t3'!E41</f>
        <v>0</v>
      </c>
      <c r="I43" s="339">
        <f>'t3'!G41</f>
        <v>0</v>
      </c>
      <c r="J43" s="339">
        <f>'t3'!I41</f>
        <v>0</v>
      </c>
      <c r="K43" s="339">
        <f t="shared" si="0"/>
        <v>0</v>
      </c>
      <c r="L43" s="339">
        <f>'t10'!AU41</f>
        <v>0</v>
      </c>
      <c r="M43" s="753" t="str">
        <f t="shared" si="1"/>
        <v>OK</v>
      </c>
      <c r="N43" s="100" t="str">
        <f t="shared" si="2"/>
        <v>OK</v>
      </c>
      <c r="O43" s="338">
        <f>'t1'!L41</f>
        <v>0</v>
      </c>
      <c r="P43" s="338">
        <f>'t3'!L41</f>
        <v>0</v>
      </c>
      <c r="Q43" s="339">
        <f>'t3'!N41</f>
        <v>0</v>
      </c>
      <c r="R43" s="339">
        <f>'t3'!P41</f>
        <v>0</v>
      </c>
      <c r="S43" s="339">
        <f>'t3'!D41</f>
        <v>0</v>
      </c>
      <c r="T43" s="339">
        <f>'t3'!F41</f>
        <v>0</v>
      </c>
      <c r="U43" s="339">
        <f>'t3'!H41</f>
        <v>0</v>
      </c>
      <c r="V43" s="339">
        <f>'t3'!J41</f>
        <v>0</v>
      </c>
      <c r="W43" s="339">
        <f t="shared" si="3"/>
        <v>0</v>
      </c>
      <c r="X43" s="339">
        <f>'t10'!AV41</f>
        <v>0</v>
      </c>
      <c r="Y43" s="753" t="str">
        <f t="shared" si="4"/>
        <v>OK</v>
      </c>
      <c r="Z43" s="178" t="str">
        <f t="shared" si="5"/>
        <v>OK</v>
      </c>
    </row>
    <row r="44" spans="1:26" ht="12.75" customHeight="1">
      <c r="A44" s="125" t="str">
        <f>'t1'!A42</f>
        <v>FINANZIERE</v>
      </c>
      <c r="B44" s="173" t="str">
        <f>'t1'!B42</f>
        <v>013234</v>
      </c>
      <c r="C44" s="338">
        <f>'t1'!K42</f>
        <v>0</v>
      </c>
      <c r="D44" s="338">
        <f>'t3'!K42</f>
        <v>0</v>
      </c>
      <c r="E44" s="339">
        <f>'t3'!M42</f>
        <v>0</v>
      </c>
      <c r="F44" s="339">
        <f>'t3'!O42</f>
        <v>0</v>
      </c>
      <c r="G44" s="339">
        <f>'t3'!C42</f>
        <v>0</v>
      </c>
      <c r="H44" s="339">
        <f>'t3'!E42</f>
        <v>0</v>
      </c>
      <c r="I44" s="339">
        <f>'t3'!G42</f>
        <v>0</v>
      </c>
      <c r="J44" s="339">
        <f>'t3'!I42</f>
        <v>0</v>
      </c>
      <c r="K44" s="339">
        <f t="shared" si="0"/>
        <v>0</v>
      </c>
      <c r="L44" s="339">
        <f>'t10'!AU42</f>
        <v>0</v>
      </c>
      <c r="M44" s="753" t="str">
        <f t="shared" si="1"/>
        <v>OK</v>
      </c>
      <c r="N44" s="100" t="str">
        <f t="shared" si="2"/>
        <v>OK</v>
      </c>
      <c r="O44" s="338">
        <f>'t1'!L42</f>
        <v>0</v>
      </c>
      <c r="P44" s="338">
        <f>'t3'!L42</f>
        <v>0</v>
      </c>
      <c r="Q44" s="339">
        <f>'t3'!N42</f>
        <v>0</v>
      </c>
      <c r="R44" s="339">
        <f>'t3'!P42</f>
        <v>0</v>
      </c>
      <c r="S44" s="339">
        <f>'t3'!D42</f>
        <v>0</v>
      </c>
      <c r="T44" s="339">
        <f>'t3'!F42</f>
        <v>0</v>
      </c>
      <c r="U44" s="339">
        <f>'t3'!H42</f>
        <v>0</v>
      </c>
      <c r="V44" s="339">
        <f>'t3'!J42</f>
        <v>0</v>
      </c>
      <c r="W44" s="339">
        <f t="shared" si="3"/>
        <v>0</v>
      </c>
      <c r="X44" s="339">
        <f>'t10'!AV42</f>
        <v>0</v>
      </c>
      <c r="Y44" s="753" t="str">
        <f t="shared" si="4"/>
        <v>OK</v>
      </c>
      <c r="Z44" s="178" t="str">
        <f t="shared" si="5"/>
        <v>OK</v>
      </c>
    </row>
    <row r="45" spans="1:26" ht="12.75" customHeight="1">
      <c r="A45" s="125" t="str">
        <f>'t1'!A43</f>
        <v>ALLIEVI</v>
      </c>
      <c r="B45" s="173" t="str">
        <f>'t1'!B43</f>
        <v>000180</v>
      </c>
      <c r="C45" s="338">
        <f>'t1'!K43</f>
        <v>0</v>
      </c>
      <c r="D45" s="338">
        <f>'t3'!K43</f>
        <v>0</v>
      </c>
      <c r="E45" s="339">
        <f>'t3'!M43</f>
        <v>0</v>
      </c>
      <c r="F45" s="339">
        <f>'t3'!O43</f>
        <v>0</v>
      </c>
      <c r="G45" s="339">
        <f>'t3'!C43</f>
        <v>0</v>
      </c>
      <c r="H45" s="339">
        <f>'t3'!E43</f>
        <v>0</v>
      </c>
      <c r="I45" s="339">
        <f>'t3'!G43</f>
        <v>0</v>
      </c>
      <c r="J45" s="339">
        <f>'t3'!I43</f>
        <v>0</v>
      </c>
      <c r="K45" s="339">
        <f t="shared" si="0"/>
        <v>0</v>
      </c>
      <c r="L45" s="339">
        <f>'t10'!AU43</f>
        <v>0</v>
      </c>
      <c r="M45" s="753" t="str">
        <f t="shared" si="1"/>
        <v>OK</v>
      </c>
      <c r="N45" s="100" t="str">
        <f t="shared" si="2"/>
        <v>OK</v>
      </c>
      <c r="O45" s="338">
        <f>'t1'!L43</f>
        <v>0</v>
      </c>
      <c r="P45" s="338">
        <f>'t3'!L43</f>
        <v>0</v>
      </c>
      <c r="Q45" s="339">
        <f>'t3'!N43</f>
        <v>0</v>
      </c>
      <c r="R45" s="339">
        <f>'t3'!P43</f>
        <v>0</v>
      </c>
      <c r="S45" s="339">
        <f>'t3'!D43</f>
        <v>0</v>
      </c>
      <c r="T45" s="339">
        <f>'t3'!F43</f>
        <v>0</v>
      </c>
      <c r="U45" s="339">
        <f>'t3'!H43</f>
        <v>0</v>
      </c>
      <c r="V45" s="339">
        <f>'t3'!J43</f>
        <v>0</v>
      </c>
      <c r="W45" s="339">
        <f t="shared" si="3"/>
        <v>0</v>
      </c>
      <c r="X45" s="339">
        <f>'t10'!AV43</f>
        <v>0</v>
      </c>
      <c r="Y45" s="753" t="str">
        <f t="shared" si="4"/>
        <v>OK</v>
      </c>
      <c r="Z45" s="178" t="str">
        <f t="shared" si="5"/>
        <v>OK</v>
      </c>
    </row>
    <row r="46" spans="1:26" ht="15.75" customHeight="1">
      <c r="A46" s="125" t="str">
        <f>'t1'!A44</f>
        <v>TOTALE</v>
      </c>
      <c r="B46" s="163"/>
      <c r="C46" s="338">
        <f aca="true" t="shared" si="6" ref="C46:L46">SUM(C8:C45)</f>
        <v>0</v>
      </c>
      <c r="D46" s="338">
        <f t="shared" si="6"/>
        <v>0</v>
      </c>
      <c r="E46" s="338">
        <f t="shared" si="6"/>
        <v>0</v>
      </c>
      <c r="F46" s="338">
        <f t="shared" si="6"/>
        <v>0</v>
      </c>
      <c r="G46" s="338">
        <f t="shared" si="6"/>
        <v>0</v>
      </c>
      <c r="H46" s="338">
        <f t="shared" si="6"/>
        <v>0</v>
      </c>
      <c r="I46" s="338">
        <f t="shared" si="6"/>
        <v>0</v>
      </c>
      <c r="J46" s="338">
        <f t="shared" si="6"/>
        <v>0</v>
      </c>
      <c r="K46" s="339">
        <f t="shared" si="0"/>
        <v>0</v>
      </c>
      <c r="L46" s="338">
        <f t="shared" si="6"/>
        <v>0</v>
      </c>
      <c r="M46" s="753" t="str">
        <f t="shared" si="1"/>
        <v>OK</v>
      </c>
      <c r="N46" s="100" t="str">
        <f>IF(K46=L46,"OK","ERRORE")</f>
        <v>OK</v>
      </c>
      <c r="O46" s="338">
        <f aca="true" t="shared" si="7" ref="O46:X46">SUM(O8:O45)</f>
        <v>0</v>
      </c>
      <c r="P46" s="338">
        <f t="shared" si="7"/>
        <v>0</v>
      </c>
      <c r="Q46" s="338">
        <f t="shared" si="7"/>
        <v>0</v>
      </c>
      <c r="R46" s="338">
        <f t="shared" si="7"/>
        <v>0</v>
      </c>
      <c r="S46" s="338">
        <f t="shared" si="7"/>
        <v>0</v>
      </c>
      <c r="T46" s="338">
        <f t="shared" si="7"/>
        <v>0</v>
      </c>
      <c r="U46" s="338">
        <f t="shared" si="7"/>
        <v>0</v>
      </c>
      <c r="V46" s="338">
        <f t="shared" si="7"/>
        <v>0</v>
      </c>
      <c r="W46" s="339">
        <f t="shared" si="3"/>
        <v>0</v>
      </c>
      <c r="X46" s="338">
        <f t="shared" si="7"/>
        <v>0</v>
      </c>
      <c r="Y46" s="753" t="str">
        <f t="shared" si="4"/>
        <v>OK</v>
      </c>
      <c r="Z46" s="178" t="str">
        <f>IF(W46=X46,"OK","ERRORE")</f>
        <v>OK</v>
      </c>
    </row>
  </sheetData>
  <sheetProtection password="EA98" sheet="1" formatColumns="0" selectLockedCells="1" selectUnlockedCells="1"/>
  <mergeCells count="4">
    <mergeCell ref="O5:Z5"/>
    <mergeCell ref="C5:N5"/>
    <mergeCell ref="A1:W1"/>
    <mergeCell ref="A2:L2"/>
  </mergeCells>
  <printOptions horizontalCentered="1" verticalCentered="1"/>
  <pageMargins left="0.1968503937007874" right="0" top="0.15748031496062992" bottom="0.15748031496062992" header="0.1968503937007874" footer="0.1968503937007874"/>
  <pageSetup horizontalDpi="300" verticalDpi="300" orientation="landscape" paperSize="9" scale="80" r:id="rId2"/>
  <colBreaks count="1" manualBreakCount="1">
    <brk id="14" max="65535" man="1"/>
  </colBreaks>
  <drawing r:id="rId1"/>
</worksheet>
</file>

<file path=xl/worksheets/sheet21.xml><?xml version="1.0" encoding="utf-8"?>
<worksheet xmlns="http://schemas.openxmlformats.org/spreadsheetml/2006/main" xmlns:r="http://schemas.openxmlformats.org/officeDocument/2006/relationships">
  <sheetPr codeName="Foglio25"/>
  <dimension ref="A1:M44"/>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47.83203125" style="5" customWidth="1"/>
    <col min="2" max="2" width="11.66015625" style="7" customWidth="1"/>
    <col min="3" max="3" width="17" style="7" bestFit="1" customWidth="1"/>
    <col min="4" max="8" width="15.83203125" style="7" customWidth="1"/>
    <col min="9" max="9" width="14.83203125" style="7" customWidth="1"/>
    <col min="10" max="16384" width="9.33203125" style="5" customWidth="1"/>
  </cols>
  <sheetData>
    <row r="1" spans="1:13" ht="43.5" customHeight="1">
      <c r="A1" s="972" t="str">
        <f>'t1'!A1</f>
        <v>GUARDIA di FINANZA - anno 2021</v>
      </c>
      <c r="B1" s="972"/>
      <c r="C1" s="972"/>
      <c r="D1" s="972"/>
      <c r="E1" s="972"/>
      <c r="F1" s="972"/>
      <c r="G1" s="972"/>
      <c r="H1" s="313"/>
      <c r="I1" s="310"/>
      <c r="K1" s="3"/>
      <c r="M1"/>
    </row>
    <row r="2" spans="2:13" ht="12.75" customHeight="1">
      <c r="B2" s="5"/>
      <c r="C2" s="5"/>
      <c r="D2" s="1059"/>
      <c r="E2" s="1059"/>
      <c r="F2" s="1059"/>
      <c r="G2" s="1059"/>
      <c r="H2" s="1059"/>
      <c r="I2" s="1059"/>
      <c r="J2" s="314"/>
      <c r="K2" s="3"/>
      <c r="M2"/>
    </row>
    <row r="3" spans="1:9" ht="21" customHeight="1">
      <c r="A3" s="183" t="s">
        <v>233</v>
      </c>
      <c r="C3" s="5"/>
      <c r="D3" s="5"/>
      <c r="E3" s="5"/>
      <c r="F3" s="5"/>
      <c r="G3" s="5"/>
      <c r="H3" s="5"/>
      <c r="I3" s="5"/>
    </row>
    <row r="4" spans="1:9" ht="49.5" customHeight="1">
      <c r="A4" s="171" t="s">
        <v>172</v>
      </c>
      <c r="B4" s="171" t="s">
        <v>171</v>
      </c>
      <c r="C4" s="171" t="str">
        <f>"Presenti 31.12 anno precedente (Tab 1)"</f>
        <v>Presenti 31.12 anno precedente (Tab 1)</v>
      </c>
      <c r="D4" s="171" t="s">
        <v>193</v>
      </c>
      <c r="E4" s="171" t="s">
        <v>194</v>
      </c>
      <c r="F4" s="171" t="s">
        <v>195</v>
      </c>
      <c r="G4" s="171" t="s">
        <v>206</v>
      </c>
      <c r="H4" s="171" t="s">
        <v>196</v>
      </c>
      <c r="I4" s="171" t="s">
        <v>166</v>
      </c>
    </row>
    <row r="5" spans="1:9" ht="9.75">
      <c r="A5" s="171"/>
      <c r="B5" s="171"/>
      <c r="C5" s="181" t="s">
        <v>173</v>
      </c>
      <c r="D5" s="181" t="s">
        <v>174</v>
      </c>
      <c r="E5" s="181" t="s">
        <v>175</v>
      </c>
      <c r="F5" s="181" t="s">
        <v>176</v>
      </c>
      <c r="G5" s="181" t="s">
        <v>205</v>
      </c>
      <c r="H5" s="181" t="s">
        <v>197</v>
      </c>
      <c r="I5" s="181" t="s">
        <v>198</v>
      </c>
    </row>
    <row r="6" spans="1:9" ht="12.75" customHeight="1">
      <c r="A6" s="125" t="str">
        <f>'t1'!A6</f>
        <v>COMANDANTE GENERALE</v>
      </c>
      <c r="B6" s="173" t="str">
        <f>'t1'!B6</f>
        <v>0D0219</v>
      </c>
      <c r="C6" s="338">
        <f>'t1'!C6+'t1'!D6</f>
        <v>0</v>
      </c>
      <c r="D6" s="338">
        <f>'t5'!U7+'t5'!V7</f>
        <v>0</v>
      </c>
      <c r="E6" s="339">
        <f>'t6'!U7+'t6'!V7</f>
        <v>0</v>
      </c>
      <c r="F6" s="339">
        <f>'t4'!C44</f>
        <v>0</v>
      </c>
      <c r="G6" s="339">
        <f>C6-D6+E6+F6</f>
        <v>0</v>
      </c>
      <c r="H6" s="339">
        <f>'t4'!AO6</f>
        <v>0</v>
      </c>
      <c r="I6" s="164" t="str">
        <f>IF(H6&lt;=G6,"OK","ERRORE")</f>
        <v>OK</v>
      </c>
    </row>
    <row r="7" spans="1:9" ht="12.75" customHeight="1">
      <c r="A7" s="125" t="str">
        <f>'t1'!A7</f>
        <v>GENERALE CORPO DI ARMATA</v>
      </c>
      <c r="B7" s="173" t="str">
        <f>'t1'!B7</f>
        <v>0D0554</v>
      </c>
      <c r="C7" s="338">
        <f>'t1'!C7+'t1'!D7</f>
        <v>0</v>
      </c>
      <c r="D7" s="338">
        <f>'t5'!U8+'t5'!V8</f>
        <v>0</v>
      </c>
      <c r="E7" s="339">
        <f>'t6'!U8+'t6'!V8</f>
        <v>0</v>
      </c>
      <c r="F7" s="339">
        <f>'t4'!D44</f>
        <v>0</v>
      </c>
      <c r="G7" s="339">
        <f>C7-D7+E7+F7</f>
        <v>0</v>
      </c>
      <c r="H7" s="339">
        <f>'t4'!AO7</f>
        <v>0</v>
      </c>
      <c r="I7" s="164" t="str">
        <f aca="true" t="shared" si="0" ref="I7:I40">IF(H7&lt;=G7,"OK","ERRORE")</f>
        <v>OK</v>
      </c>
    </row>
    <row r="8" spans="1:9" ht="12.75" customHeight="1">
      <c r="A8" s="125" t="str">
        <f>'t1'!A8</f>
        <v>GENERALE DI DIVISIONE</v>
      </c>
      <c r="B8" s="173" t="str">
        <f>'t1'!B8</f>
        <v>0D0221</v>
      </c>
      <c r="C8" s="338">
        <f>'t1'!C8+'t1'!D8</f>
        <v>0</v>
      </c>
      <c r="D8" s="338">
        <f>'t5'!U9+'t5'!V9</f>
        <v>0</v>
      </c>
      <c r="E8" s="339">
        <f>'t6'!U9+'t6'!V9</f>
        <v>0</v>
      </c>
      <c r="F8" s="339">
        <f>'t4'!E44</f>
        <v>0</v>
      </c>
      <c r="G8" s="339">
        <f aca="true" t="shared" si="1" ref="G8:G43">C8-D8+E8+F8</f>
        <v>0</v>
      </c>
      <c r="H8" s="339">
        <f>'t4'!AO8</f>
        <v>0</v>
      </c>
      <c r="I8" s="164" t="str">
        <f t="shared" si="0"/>
        <v>OK</v>
      </c>
    </row>
    <row r="9" spans="1:9" ht="12.75" customHeight="1">
      <c r="A9" s="125" t="str">
        <f>'t1'!A9</f>
        <v>GENERALE DI BRIGATA</v>
      </c>
      <c r="B9" s="173" t="str">
        <f>'t1'!B9</f>
        <v>0D0220</v>
      </c>
      <c r="C9" s="338">
        <f>'t1'!C9+'t1'!D9</f>
        <v>0</v>
      </c>
      <c r="D9" s="338">
        <f>'t5'!U10+'t5'!V10</f>
        <v>0</v>
      </c>
      <c r="E9" s="339">
        <f>'t6'!U10+'t6'!V10</f>
        <v>0</v>
      </c>
      <c r="F9" s="339">
        <f>'t4'!F44</f>
        <v>0</v>
      </c>
      <c r="G9" s="339">
        <f t="shared" si="1"/>
        <v>0</v>
      </c>
      <c r="H9" s="339">
        <f>'t4'!AO9</f>
        <v>0</v>
      </c>
      <c r="I9" s="164" t="str">
        <f t="shared" si="0"/>
        <v>OK</v>
      </c>
    </row>
    <row r="10" spans="1:9" ht="12.75" customHeight="1">
      <c r="A10" s="125" t="str">
        <f>'t1'!A10</f>
        <v>COLONNELLO + 23 ANNI</v>
      </c>
      <c r="B10" s="173" t="str">
        <f>'t1'!B10</f>
        <v>0D0524</v>
      </c>
      <c r="C10" s="338">
        <f>'t1'!C10+'t1'!D10</f>
        <v>0</v>
      </c>
      <c r="D10" s="338">
        <f>'t5'!U11+'t5'!V11</f>
        <v>0</v>
      </c>
      <c r="E10" s="339">
        <f>'t6'!U11+'t6'!V11</f>
        <v>0</v>
      </c>
      <c r="F10" s="339">
        <f>'t4'!G44</f>
        <v>0</v>
      </c>
      <c r="G10" s="339">
        <f t="shared" si="1"/>
        <v>0</v>
      </c>
      <c r="H10" s="339">
        <f>'t4'!AO10</f>
        <v>0</v>
      </c>
      <c r="I10" s="164" t="str">
        <f t="shared" si="0"/>
        <v>OK</v>
      </c>
    </row>
    <row r="11" spans="1:9" ht="12.75" customHeight="1">
      <c r="A11" s="125" t="str">
        <f>'t1'!A11</f>
        <v>COLONNELLO</v>
      </c>
      <c r="B11" s="173" t="str">
        <f>'t1'!B11</f>
        <v>0D0217</v>
      </c>
      <c r="C11" s="338">
        <f>'t1'!C11+'t1'!D11</f>
        <v>0</v>
      </c>
      <c r="D11" s="338">
        <f>'t5'!U12+'t5'!V12</f>
        <v>0</v>
      </c>
      <c r="E11" s="339">
        <f>'t6'!U12+'t6'!V12</f>
        <v>0</v>
      </c>
      <c r="F11" s="339">
        <f>'t4'!H44</f>
        <v>0</v>
      </c>
      <c r="G11" s="339">
        <f t="shared" si="1"/>
        <v>0</v>
      </c>
      <c r="H11" s="339">
        <f>'t4'!AO11</f>
        <v>0</v>
      </c>
      <c r="I11" s="164" t="str">
        <f t="shared" si="0"/>
        <v>OK</v>
      </c>
    </row>
    <row r="12" spans="1:9" ht="12.75" customHeight="1">
      <c r="A12" s="125" t="str">
        <f>'t1'!A12</f>
        <v>TENENTE COLONNELLO + 23 ANNI</v>
      </c>
      <c r="B12" s="173" t="str">
        <f>'t1'!B12</f>
        <v>0D0525</v>
      </c>
      <c r="C12" s="338">
        <f>'t1'!C12+'t1'!D12</f>
        <v>0</v>
      </c>
      <c r="D12" s="338">
        <f>'t5'!U13+'t5'!V13</f>
        <v>0</v>
      </c>
      <c r="E12" s="339">
        <f>'t6'!U13+'t6'!V13</f>
        <v>0</v>
      </c>
      <c r="F12" s="339">
        <f>'t4'!I44</f>
        <v>0</v>
      </c>
      <c r="G12" s="339">
        <f t="shared" si="1"/>
        <v>0</v>
      </c>
      <c r="H12" s="339">
        <f>'t4'!AO12</f>
        <v>0</v>
      </c>
      <c r="I12" s="164" t="str">
        <f t="shared" si="0"/>
        <v>OK</v>
      </c>
    </row>
    <row r="13" spans="1:9" ht="12.75" customHeight="1">
      <c r="A13" s="125" t="str">
        <f>'t1'!A13</f>
        <v>TENENTE COLONNELLO + 18 ANNI</v>
      </c>
      <c r="B13" s="173" t="str">
        <f>'t1'!B13</f>
        <v>0D0935</v>
      </c>
      <c r="C13" s="338">
        <f>'t1'!C13+'t1'!D13</f>
        <v>0</v>
      </c>
      <c r="D13" s="338">
        <f>'t5'!U14+'t5'!V14</f>
        <v>0</v>
      </c>
      <c r="E13" s="339">
        <f>'t6'!U14+'t6'!V14</f>
        <v>0</v>
      </c>
      <c r="F13" s="339">
        <f>'t4'!J44</f>
        <v>0</v>
      </c>
      <c r="G13" s="339">
        <f t="shared" si="1"/>
        <v>0</v>
      </c>
      <c r="H13" s="339">
        <f>'t4'!AO13</f>
        <v>0</v>
      </c>
      <c r="I13" s="164" t="str">
        <f t="shared" si="0"/>
        <v>OK</v>
      </c>
    </row>
    <row r="14" spans="1:9" ht="12.75" customHeight="1">
      <c r="A14" s="125" t="str">
        <f>'t1'!A14</f>
        <v>TENENTE COLONNELLO + 13 ANNI</v>
      </c>
      <c r="B14" s="173" t="str">
        <f>'t1'!B14</f>
        <v>0D0526</v>
      </c>
      <c r="C14" s="338">
        <f>'t1'!C14+'t1'!D14</f>
        <v>0</v>
      </c>
      <c r="D14" s="338">
        <f>'t5'!U15+'t5'!V15</f>
        <v>0</v>
      </c>
      <c r="E14" s="339">
        <f>'t6'!U15+'t6'!V15</f>
        <v>0</v>
      </c>
      <c r="F14" s="339">
        <f>'t4'!K44</f>
        <v>0</v>
      </c>
      <c r="G14" s="339">
        <f t="shared" si="1"/>
        <v>0</v>
      </c>
      <c r="H14" s="339">
        <f>'t4'!AO14</f>
        <v>0</v>
      </c>
      <c r="I14" s="164" t="str">
        <f t="shared" si="0"/>
        <v>OK</v>
      </c>
    </row>
    <row r="15" spans="1:9" ht="12.75" customHeight="1">
      <c r="A15" s="125" t="str">
        <f>'t1'!A15</f>
        <v>MAGGIORE + 23 ANNI</v>
      </c>
      <c r="B15" s="173" t="str">
        <f>'t1'!B15</f>
        <v>0D0527</v>
      </c>
      <c r="C15" s="338">
        <f>'t1'!C15+'t1'!D15</f>
        <v>0</v>
      </c>
      <c r="D15" s="338">
        <f>'t5'!U16+'t5'!V16</f>
        <v>0</v>
      </c>
      <c r="E15" s="339">
        <f>'t6'!U16+'t6'!V16</f>
        <v>0</v>
      </c>
      <c r="F15" s="339">
        <f>'t4'!L44</f>
        <v>0</v>
      </c>
      <c r="G15" s="339">
        <f t="shared" si="1"/>
        <v>0</v>
      </c>
      <c r="H15" s="339">
        <f>'t4'!AO15</f>
        <v>0</v>
      </c>
      <c r="I15" s="164" t="str">
        <f t="shared" si="0"/>
        <v>OK</v>
      </c>
    </row>
    <row r="16" spans="1:9" ht="12.75" customHeight="1">
      <c r="A16" s="125" t="str">
        <f>'t1'!A16</f>
        <v>MAGGIORE + 13 ANNI</v>
      </c>
      <c r="B16" s="173" t="str">
        <f>'t1'!B16</f>
        <v>0D0528</v>
      </c>
      <c r="C16" s="338">
        <f>'t1'!C16+'t1'!D16</f>
        <v>0</v>
      </c>
      <c r="D16" s="338">
        <f>'t5'!U17+'t5'!V17</f>
        <v>0</v>
      </c>
      <c r="E16" s="339">
        <f>'t6'!U17+'t6'!V17</f>
        <v>0</v>
      </c>
      <c r="F16" s="339">
        <f>'t4'!M44</f>
        <v>0</v>
      </c>
      <c r="G16" s="339">
        <f t="shared" si="1"/>
        <v>0</v>
      </c>
      <c r="H16" s="339">
        <f>'t4'!AO16</f>
        <v>0</v>
      </c>
      <c r="I16" s="164" t="str">
        <f t="shared" si="0"/>
        <v>OK</v>
      </c>
    </row>
    <row r="17" spans="1:9" ht="12.75" customHeight="1">
      <c r="A17" s="125" t="str">
        <f>'t1'!A17</f>
        <v>TENENTE COLONNELLO</v>
      </c>
      <c r="B17" s="173" t="str">
        <f>'t1'!B17</f>
        <v>019312</v>
      </c>
      <c r="C17" s="338">
        <f>'t1'!C17+'t1'!D17</f>
        <v>0</v>
      </c>
      <c r="D17" s="338">
        <f>'t5'!U18+'t5'!V18</f>
        <v>0</v>
      </c>
      <c r="E17" s="339">
        <f>'t6'!U18+'t6'!V18</f>
        <v>0</v>
      </c>
      <c r="F17" s="339">
        <f>'t4'!N44</f>
        <v>0</v>
      </c>
      <c r="G17" s="339">
        <f t="shared" si="1"/>
        <v>0</v>
      </c>
      <c r="H17" s="339">
        <f>'t4'!AO17</f>
        <v>0</v>
      </c>
      <c r="I17" s="164" t="str">
        <f t="shared" si="0"/>
        <v>OK</v>
      </c>
    </row>
    <row r="18" spans="1:9" ht="12.75" customHeight="1">
      <c r="A18" s="125" t="str">
        <f>'t1'!A18</f>
        <v>MAGGIORE CON 3 ANNI NEL GRADO</v>
      </c>
      <c r="B18" s="173" t="str">
        <f>'t1'!B18</f>
        <v>0D0936</v>
      </c>
      <c r="C18" s="338">
        <f>'t1'!C18+'t1'!D18</f>
        <v>0</v>
      </c>
      <c r="D18" s="338">
        <f>'t5'!U19+'t5'!V19</f>
        <v>0</v>
      </c>
      <c r="E18" s="339">
        <f>'t6'!U19+'t6'!V19</f>
        <v>0</v>
      </c>
      <c r="F18" s="339">
        <f>'t4'!O44</f>
        <v>0</v>
      </c>
      <c r="G18" s="339">
        <f t="shared" si="1"/>
        <v>0</v>
      </c>
      <c r="H18" s="339">
        <f>'t4'!AO18</f>
        <v>0</v>
      </c>
      <c r="I18" s="164" t="str">
        <f t="shared" si="0"/>
        <v>OK</v>
      </c>
    </row>
    <row r="19" spans="1:9" ht="12.75" customHeight="1">
      <c r="A19" s="125" t="str">
        <f>'t1'!A19</f>
        <v>MAGGIORE</v>
      </c>
      <c r="B19" s="173" t="str">
        <f>'t1'!B19</f>
        <v>019222</v>
      </c>
      <c r="C19" s="338">
        <f>'t1'!C19+'t1'!D19</f>
        <v>0</v>
      </c>
      <c r="D19" s="338">
        <f>'t5'!U20+'t5'!V20</f>
        <v>0</v>
      </c>
      <c r="E19" s="339">
        <f>'t6'!U20+'t6'!V20</f>
        <v>0</v>
      </c>
      <c r="F19" s="339">
        <f>'t4'!P44</f>
        <v>0</v>
      </c>
      <c r="G19" s="339">
        <f t="shared" si="1"/>
        <v>0</v>
      </c>
      <c r="H19" s="339">
        <f>'t4'!AO19</f>
        <v>0</v>
      </c>
      <c r="I19" s="164" t="str">
        <f t="shared" si="0"/>
        <v>OK</v>
      </c>
    </row>
    <row r="20" spans="1:9" ht="12.75" customHeight="1">
      <c r="A20" s="125" t="str">
        <f>'t1'!A20</f>
        <v>CAPITANO + 10 ANNI</v>
      </c>
      <c r="B20" s="173" t="str">
        <f>'t1'!B20</f>
        <v>018937</v>
      </c>
      <c r="C20" s="338">
        <f>'t1'!C20+'t1'!D20</f>
        <v>0</v>
      </c>
      <c r="D20" s="338">
        <f>'t5'!U21+'t5'!V21</f>
        <v>0</v>
      </c>
      <c r="E20" s="339">
        <f>'t6'!U21+'t6'!V21</f>
        <v>0</v>
      </c>
      <c r="F20" s="339">
        <f>'t4'!Q44</f>
        <v>0</v>
      </c>
      <c r="G20" s="339">
        <f t="shared" si="1"/>
        <v>0</v>
      </c>
      <c r="H20" s="339">
        <f>'t4'!AO20</f>
        <v>0</v>
      </c>
      <c r="I20" s="164" t="str">
        <f t="shared" si="0"/>
        <v>OK</v>
      </c>
    </row>
    <row r="21" spans="1:9" ht="12.75" customHeight="1">
      <c r="A21" s="125" t="str">
        <f>'t1'!A21</f>
        <v>CAPITANO</v>
      </c>
      <c r="B21" s="173" t="str">
        <f>'t1'!B21</f>
        <v>018213</v>
      </c>
      <c r="C21" s="338">
        <f>'t1'!C21+'t1'!D21</f>
        <v>0</v>
      </c>
      <c r="D21" s="338">
        <f>'t5'!U22+'t5'!V22</f>
        <v>0</v>
      </c>
      <c r="E21" s="339">
        <f>'t6'!U22+'t6'!V22</f>
        <v>0</v>
      </c>
      <c r="F21" s="339">
        <f>'t4'!R44</f>
        <v>0</v>
      </c>
      <c r="G21" s="339">
        <f t="shared" si="1"/>
        <v>0</v>
      </c>
      <c r="H21" s="339">
        <f>'t4'!AO21</f>
        <v>0</v>
      </c>
      <c r="I21" s="164" t="str">
        <f t="shared" si="0"/>
        <v>OK</v>
      </c>
    </row>
    <row r="22" spans="1:9" ht="12.75" customHeight="1">
      <c r="A22" s="125" t="str">
        <f>'t1'!A22</f>
        <v>TENENTE</v>
      </c>
      <c r="B22" s="173" t="str">
        <f>'t1'!B22</f>
        <v>018226</v>
      </c>
      <c r="C22" s="338">
        <f>'t1'!C22+'t1'!D22</f>
        <v>0</v>
      </c>
      <c r="D22" s="338">
        <f>'t5'!U23+'t5'!V23</f>
        <v>0</v>
      </c>
      <c r="E22" s="339">
        <f>'t6'!U23+'t6'!V23</f>
        <v>0</v>
      </c>
      <c r="F22" s="339">
        <f>'t4'!S44</f>
        <v>0</v>
      </c>
      <c r="G22" s="339">
        <f t="shared" si="1"/>
        <v>0</v>
      </c>
      <c r="H22" s="339">
        <f>'t4'!AO22</f>
        <v>0</v>
      </c>
      <c r="I22" s="164" t="str">
        <f t="shared" si="0"/>
        <v>OK</v>
      </c>
    </row>
    <row r="23" spans="1:9" ht="12.75" customHeight="1">
      <c r="A23" s="125" t="str">
        <f>'t1'!A23</f>
        <v>SOTTOTENENTE</v>
      </c>
      <c r="B23" s="173" t="str">
        <f>'t1'!B23</f>
        <v>017225</v>
      </c>
      <c r="C23" s="338">
        <f>'t1'!C23+'t1'!D23</f>
        <v>0</v>
      </c>
      <c r="D23" s="338">
        <f>'t5'!U24+'t5'!V24</f>
        <v>0</v>
      </c>
      <c r="E23" s="339">
        <f>'t6'!U24+'t6'!V24</f>
        <v>0</v>
      </c>
      <c r="F23" s="339">
        <f>'t4'!T44</f>
        <v>0</v>
      </c>
      <c r="G23" s="339">
        <f t="shared" si="1"/>
        <v>0</v>
      </c>
      <c r="H23" s="339">
        <f>'t4'!AO23</f>
        <v>0</v>
      </c>
      <c r="I23" s="164" t="str">
        <f t="shared" si="0"/>
        <v>OK</v>
      </c>
    </row>
    <row r="24" spans="1:9" ht="12.75" customHeight="1">
      <c r="A24" s="125" t="str">
        <f>'t1'!A24</f>
        <v>LUOGOTENENTE CARICHE SPECIALI</v>
      </c>
      <c r="B24" s="173" t="str">
        <f>'t1'!B24</f>
        <v>017964</v>
      </c>
      <c r="C24" s="338">
        <f>'t1'!C24+'t1'!D24</f>
        <v>0</v>
      </c>
      <c r="D24" s="338">
        <f>'t5'!U25+'t5'!V25</f>
        <v>0</v>
      </c>
      <c r="E24" s="339">
        <f>'t6'!U25+'t6'!V25</f>
        <v>0</v>
      </c>
      <c r="F24" s="339">
        <f>'t4'!U44</f>
        <v>0</v>
      </c>
      <c r="G24" s="339">
        <f t="shared" si="1"/>
        <v>0</v>
      </c>
      <c r="H24" s="339">
        <f>'t4'!AO24</f>
        <v>0</v>
      </c>
      <c r="I24" s="164" t="str">
        <f t="shared" si="0"/>
        <v>OK</v>
      </c>
    </row>
    <row r="25" spans="1:9" ht="12.75" customHeight="1">
      <c r="A25" s="125" t="str">
        <f>'t1'!A25</f>
        <v>LUOGOTENENTE</v>
      </c>
      <c r="B25" s="173" t="str">
        <f>'t1'!B25</f>
        <v>017836</v>
      </c>
      <c r="C25" s="338">
        <f>'t1'!C25+'t1'!D25</f>
        <v>0</v>
      </c>
      <c r="D25" s="338">
        <f>'t5'!U26+'t5'!V26</f>
        <v>0</v>
      </c>
      <c r="E25" s="339">
        <f>'t6'!U26+'t6'!V26</f>
        <v>0</v>
      </c>
      <c r="F25" s="339">
        <f>'t4'!V44</f>
        <v>0</v>
      </c>
      <c r="G25" s="339">
        <f t="shared" si="1"/>
        <v>0</v>
      </c>
      <c r="H25" s="339">
        <f>'t4'!AO25</f>
        <v>0</v>
      </c>
      <c r="I25" s="164" t="str">
        <f t="shared" si="0"/>
        <v>OK</v>
      </c>
    </row>
    <row r="26" spans="1:9" ht="12.75" customHeight="1">
      <c r="A26" s="125" t="str">
        <f>'t1'!A26</f>
        <v>MARESCIALLO AIUTANTE CON 8 ANNI NEL GRADO</v>
      </c>
      <c r="B26" s="173" t="str">
        <f>'t1'!B26</f>
        <v>017837</v>
      </c>
      <c r="C26" s="338">
        <f>'t1'!C26+'t1'!D26</f>
        <v>0</v>
      </c>
      <c r="D26" s="338">
        <f>'t5'!U27+'t5'!V27</f>
        <v>0</v>
      </c>
      <c r="E26" s="339">
        <f>'t6'!U27+'t6'!V27</f>
        <v>0</v>
      </c>
      <c r="F26" s="339">
        <f>'t4'!W44</f>
        <v>0</v>
      </c>
      <c r="G26" s="339">
        <f t="shared" si="1"/>
        <v>0</v>
      </c>
      <c r="H26" s="339">
        <f>'t4'!AO26</f>
        <v>0</v>
      </c>
      <c r="I26" s="164" t="str">
        <f t="shared" si="0"/>
        <v>OK</v>
      </c>
    </row>
    <row r="27" spans="1:9" ht="12.75" customHeight="1">
      <c r="A27" s="125" t="str">
        <f>'t1'!A27</f>
        <v>MARESCIALLO AIUTANTE</v>
      </c>
      <c r="B27" s="173" t="str">
        <f>'t1'!B27</f>
        <v>017237</v>
      </c>
      <c r="C27" s="338">
        <f>'t1'!C27+'t1'!D27</f>
        <v>0</v>
      </c>
      <c r="D27" s="338">
        <f>'t5'!U28+'t5'!V28</f>
        <v>0</v>
      </c>
      <c r="E27" s="339">
        <f>'t6'!U28+'t6'!V28</f>
        <v>0</v>
      </c>
      <c r="F27" s="339">
        <f>'t4'!X44</f>
        <v>0</v>
      </c>
      <c r="G27" s="339">
        <f t="shared" si="1"/>
        <v>0</v>
      </c>
      <c r="H27" s="339">
        <f>'t4'!AO27</f>
        <v>0</v>
      </c>
      <c r="I27" s="164" t="str">
        <f t="shared" si="0"/>
        <v>OK</v>
      </c>
    </row>
    <row r="28" spans="1:9" ht="12.75" customHeight="1">
      <c r="A28" s="125" t="str">
        <f>'t1'!A28</f>
        <v>MARESCIALLO CAPO CON 10 ANNI</v>
      </c>
      <c r="B28" s="173" t="str">
        <f>'t1'!B28</f>
        <v>016MC0</v>
      </c>
      <c r="C28" s="338">
        <f>'t1'!C28+'t1'!D28</f>
        <v>0</v>
      </c>
      <c r="D28" s="338">
        <f>'t5'!U29+'t5'!V29</f>
        <v>0</v>
      </c>
      <c r="E28" s="339">
        <f>'t6'!U29+'t6'!V29</f>
        <v>0</v>
      </c>
      <c r="F28" s="339">
        <f>'t4'!Y44</f>
        <v>0</v>
      </c>
      <c r="G28" s="339">
        <f t="shared" si="1"/>
        <v>0</v>
      </c>
      <c r="H28" s="339">
        <f>'t4'!AO28</f>
        <v>0</v>
      </c>
      <c r="I28" s="164" t="str">
        <f t="shared" si="0"/>
        <v>OK</v>
      </c>
    </row>
    <row r="29" spans="1:9" ht="12.75" customHeight="1">
      <c r="A29" s="125" t="str">
        <f>'t1'!A29</f>
        <v>MARESCIALLO CAPO</v>
      </c>
      <c r="B29" s="173" t="str">
        <f>'t1'!B29</f>
        <v>016224</v>
      </c>
      <c r="C29" s="338">
        <f>'t1'!C29+'t1'!D29</f>
        <v>0</v>
      </c>
      <c r="D29" s="338">
        <f>'t5'!U30+'t5'!V30</f>
        <v>0</v>
      </c>
      <c r="E29" s="339">
        <f>'t6'!U30+'t6'!V30</f>
        <v>0</v>
      </c>
      <c r="F29" s="339">
        <f>'t4'!Z44</f>
        <v>0</v>
      </c>
      <c r="G29" s="339">
        <f t="shared" si="1"/>
        <v>0</v>
      </c>
      <c r="H29" s="339">
        <f>'t4'!AO29</f>
        <v>0</v>
      </c>
      <c r="I29" s="164" t="str">
        <f t="shared" si="0"/>
        <v>OK</v>
      </c>
    </row>
    <row r="30" spans="1:9" ht="12.75" customHeight="1">
      <c r="A30" s="125" t="str">
        <f>'t1'!A30</f>
        <v>MARESCIALLO ORDINARIO</v>
      </c>
      <c r="B30" s="173" t="str">
        <f>'t1'!B30</f>
        <v>015238</v>
      </c>
      <c r="C30" s="338">
        <f>'t1'!C30+'t1'!D30</f>
        <v>0</v>
      </c>
      <c r="D30" s="338">
        <f>'t5'!U31+'t5'!V31</f>
        <v>0</v>
      </c>
      <c r="E30" s="339">
        <f>'t6'!U31+'t6'!V31</f>
        <v>0</v>
      </c>
      <c r="F30" s="339">
        <f>'t4'!AA44</f>
        <v>0</v>
      </c>
      <c r="G30" s="339">
        <f t="shared" si="1"/>
        <v>0</v>
      </c>
      <c r="H30" s="339">
        <f>'t4'!AO30</f>
        <v>0</v>
      </c>
      <c r="I30" s="164" t="str">
        <f t="shared" si="0"/>
        <v>OK</v>
      </c>
    </row>
    <row r="31" spans="1:9" ht="12.75" customHeight="1">
      <c r="A31" s="125" t="str">
        <f>'t1'!A31</f>
        <v>MARESCIALLO</v>
      </c>
      <c r="B31" s="173" t="str">
        <f>'t1'!B31</f>
        <v>014324</v>
      </c>
      <c r="C31" s="338">
        <f>'t1'!C31+'t1'!D31</f>
        <v>0</v>
      </c>
      <c r="D31" s="338">
        <f>'t5'!U32+'t5'!V32</f>
        <v>0</v>
      </c>
      <c r="E31" s="339">
        <f>'t6'!U32+'t6'!V32</f>
        <v>0</v>
      </c>
      <c r="F31" s="339">
        <f>'t4'!AB44</f>
        <v>0</v>
      </c>
      <c r="G31" s="339">
        <f t="shared" si="1"/>
        <v>0</v>
      </c>
      <c r="H31" s="339">
        <f>'t4'!AO31</f>
        <v>0</v>
      </c>
      <c r="I31" s="164" t="str">
        <f t="shared" si="0"/>
        <v>OK</v>
      </c>
    </row>
    <row r="32" spans="1:9" ht="12.75" customHeight="1">
      <c r="A32" s="125" t="str">
        <f>'t1'!A32</f>
        <v>BRIGADIERE CAPO QUALIFICA SPECIALE</v>
      </c>
      <c r="B32" s="173" t="str">
        <f>'t1'!B32</f>
        <v>015965</v>
      </c>
      <c r="C32" s="338">
        <f>'t1'!C32+'t1'!D32</f>
        <v>0</v>
      </c>
      <c r="D32" s="338">
        <f>'t5'!U33+'t5'!V33</f>
        <v>0</v>
      </c>
      <c r="E32" s="339">
        <f>'t6'!U33+'t6'!V33</f>
        <v>0</v>
      </c>
      <c r="F32" s="339">
        <f>'t4'!AC44</f>
        <v>0</v>
      </c>
      <c r="G32" s="339">
        <f t="shared" si="1"/>
        <v>0</v>
      </c>
      <c r="H32" s="339">
        <f>'t4'!AO32</f>
        <v>0</v>
      </c>
      <c r="I32" s="164" t="str">
        <f t="shared" si="0"/>
        <v>OK</v>
      </c>
    </row>
    <row r="33" spans="1:9" ht="12.75" customHeight="1">
      <c r="A33" s="125" t="str">
        <f>'t1'!A33</f>
        <v>BRIGADIERE CAPO CON 4 ANNI NEL GRADO</v>
      </c>
      <c r="B33" s="173" t="str">
        <f>'t1'!B33</f>
        <v>015966</v>
      </c>
      <c r="C33" s="338">
        <f>'t1'!C33+'t1'!D33</f>
        <v>0</v>
      </c>
      <c r="D33" s="338">
        <f>'t5'!U34+'t5'!V34</f>
        <v>0</v>
      </c>
      <c r="E33" s="339">
        <f>'t6'!U34+'t6'!V34</f>
        <v>0</v>
      </c>
      <c r="F33" s="339">
        <f>'t4'!AD44</f>
        <v>0</v>
      </c>
      <c r="G33" s="339">
        <f t="shared" si="1"/>
        <v>0</v>
      </c>
      <c r="H33" s="339">
        <f>'t4'!AO33</f>
        <v>0</v>
      </c>
      <c r="I33" s="164" t="str">
        <f t="shared" si="0"/>
        <v>OK</v>
      </c>
    </row>
    <row r="34" spans="1:9" ht="12.75" customHeight="1">
      <c r="A34" s="125" t="str">
        <f>'t1'!A34</f>
        <v>BRIGADIERE CAPO</v>
      </c>
      <c r="B34" s="173" t="str">
        <f>'t1'!B34</f>
        <v>015212</v>
      </c>
      <c r="C34" s="338">
        <f>'t1'!C34+'t1'!D34</f>
        <v>0</v>
      </c>
      <c r="D34" s="338">
        <f>'t5'!U35+'t5'!V35</f>
        <v>0</v>
      </c>
      <c r="E34" s="339">
        <f>'t6'!U35+'t6'!V35</f>
        <v>0</v>
      </c>
      <c r="F34" s="339">
        <f>'t4'!AE44</f>
        <v>0</v>
      </c>
      <c r="G34" s="339">
        <f t="shared" si="1"/>
        <v>0</v>
      </c>
      <c r="H34" s="339">
        <f>'t4'!AO34</f>
        <v>0</v>
      </c>
      <c r="I34" s="164" t="str">
        <f t="shared" si="0"/>
        <v>OK</v>
      </c>
    </row>
    <row r="35" spans="1:9" ht="12.75" customHeight="1">
      <c r="A35" s="125" t="str">
        <f>'t1'!A35</f>
        <v>BRIGADIERE</v>
      </c>
      <c r="B35" s="173" t="str">
        <f>'t1'!B35</f>
        <v>014211</v>
      </c>
      <c r="C35" s="338">
        <f>'t1'!C35+'t1'!D35</f>
        <v>0</v>
      </c>
      <c r="D35" s="338">
        <f>'t5'!U36+'t5'!V36</f>
        <v>0</v>
      </c>
      <c r="E35" s="339">
        <f>'t6'!U36+'t6'!V36</f>
        <v>0</v>
      </c>
      <c r="F35" s="339">
        <f>'t4'!AF44</f>
        <v>0</v>
      </c>
      <c r="G35" s="339">
        <f t="shared" si="1"/>
        <v>0</v>
      </c>
      <c r="H35" s="339">
        <f>'t4'!AO35</f>
        <v>0</v>
      </c>
      <c r="I35" s="164" t="str">
        <f t="shared" si="0"/>
        <v>OK</v>
      </c>
    </row>
    <row r="36" spans="1:9" ht="12.75" customHeight="1">
      <c r="A36" s="125" t="str">
        <f>'t1'!A36</f>
        <v>VICE BRIGADIERE</v>
      </c>
      <c r="B36" s="173" t="str">
        <f>'t1'!B36</f>
        <v>014230</v>
      </c>
      <c r="C36" s="338">
        <f>'t1'!C36+'t1'!D36</f>
        <v>0</v>
      </c>
      <c r="D36" s="338">
        <f>'t5'!U37+'t5'!V37</f>
        <v>0</v>
      </c>
      <c r="E36" s="339">
        <f>'t6'!U37+'t6'!V37</f>
        <v>0</v>
      </c>
      <c r="F36" s="339">
        <f>'t4'!AG44</f>
        <v>0</v>
      </c>
      <c r="G36" s="339">
        <f t="shared" si="1"/>
        <v>0</v>
      </c>
      <c r="H36" s="339">
        <f>'t4'!AO36</f>
        <v>0</v>
      </c>
      <c r="I36" s="164" t="str">
        <f t="shared" si="0"/>
        <v>OK</v>
      </c>
    </row>
    <row r="37" spans="1:9" ht="12.75" customHeight="1">
      <c r="A37" s="125" t="str">
        <f>'t1'!A37</f>
        <v>APPUNTATO SCELTO QUALIFICA SPECIALE</v>
      </c>
      <c r="B37" s="173" t="str">
        <f>'t1'!B37</f>
        <v>013967</v>
      </c>
      <c r="C37" s="338">
        <f>'t1'!C37+'t1'!D37</f>
        <v>0</v>
      </c>
      <c r="D37" s="338">
        <f>'t5'!U38+'t5'!V38</f>
        <v>0</v>
      </c>
      <c r="E37" s="339">
        <f>'t6'!U38+'t6'!V38</f>
        <v>0</v>
      </c>
      <c r="F37" s="339">
        <f>'t4'!AH44</f>
        <v>0</v>
      </c>
      <c r="G37" s="339">
        <f t="shared" si="1"/>
        <v>0</v>
      </c>
      <c r="H37" s="339">
        <f>'t4'!AO37</f>
        <v>0</v>
      </c>
      <c r="I37" s="164" t="str">
        <f t="shared" si="0"/>
        <v>OK</v>
      </c>
    </row>
    <row r="38" spans="1:9" ht="12.75" customHeight="1">
      <c r="A38" s="125" t="str">
        <f>'t1'!A38</f>
        <v>APPUNTATO SCELTO CON 5 ANNI NEL GRADO</v>
      </c>
      <c r="B38" s="173" t="str">
        <f>'t1'!B38</f>
        <v>013968</v>
      </c>
      <c r="C38" s="338">
        <f>'t1'!C38+'t1'!D38</f>
        <v>0</v>
      </c>
      <c r="D38" s="338">
        <f>'t5'!U39+'t5'!V39</f>
        <v>0</v>
      </c>
      <c r="E38" s="339">
        <f>'t6'!U39+'t6'!V39</f>
        <v>0</v>
      </c>
      <c r="F38" s="339">
        <f>'t4'!AI44</f>
        <v>0</v>
      </c>
      <c r="G38" s="339">
        <f t="shared" si="1"/>
        <v>0</v>
      </c>
      <c r="H38" s="339">
        <f>'t4'!AO38</f>
        <v>0</v>
      </c>
      <c r="I38" s="164" t="str">
        <f t="shared" si="0"/>
        <v>OK</v>
      </c>
    </row>
    <row r="39" spans="1:9" ht="12.75" customHeight="1">
      <c r="A39" s="125" t="str">
        <f>'t1'!A39</f>
        <v>APPUNTATO SCELTO</v>
      </c>
      <c r="B39" s="173" t="str">
        <f>'t1'!B39</f>
        <v>013231</v>
      </c>
      <c r="C39" s="338">
        <f>'t1'!C39+'t1'!D39</f>
        <v>0</v>
      </c>
      <c r="D39" s="338">
        <f>'t5'!U40+'t5'!V40</f>
        <v>0</v>
      </c>
      <c r="E39" s="339">
        <f>'t6'!U40+'t6'!V40</f>
        <v>0</v>
      </c>
      <c r="F39" s="339">
        <f>'t4'!AJ44</f>
        <v>0</v>
      </c>
      <c r="G39" s="339">
        <f t="shared" si="1"/>
        <v>0</v>
      </c>
      <c r="H39" s="339">
        <f>'t4'!AO39</f>
        <v>0</v>
      </c>
      <c r="I39" s="164" t="str">
        <f t="shared" si="0"/>
        <v>OK</v>
      </c>
    </row>
    <row r="40" spans="1:9" ht="12.75" customHeight="1">
      <c r="A40" s="125" t="str">
        <f>'t1'!A40</f>
        <v>APPUNTATO</v>
      </c>
      <c r="B40" s="173" t="str">
        <f>'t1'!B40</f>
        <v>013210</v>
      </c>
      <c r="C40" s="338">
        <f>'t1'!C40+'t1'!D40</f>
        <v>0</v>
      </c>
      <c r="D40" s="338">
        <f>'t5'!U41+'t5'!V41</f>
        <v>0</v>
      </c>
      <c r="E40" s="339">
        <f>'t6'!U41+'t6'!V41</f>
        <v>0</v>
      </c>
      <c r="F40" s="339">
        <f>'t4'!AK44</f>
        <v>0</v>
      </c>
      <c r="G40" s="339">
        <f t="shared" si="1"/>
        <v>0</v>
      </c>
      <c r="H40" s="339">
        <f>'t4'!AO40</f>
        <v>0</v>
      </c>
      <c r="I40" s="164" t="str">
        <f t="shared" si="0"/>
        <v>OK</v>
      </c>
    </row>
    <row r="41" spans="1:9" ht="12.75" customHeight="1">
      <c r="A41" s="125" t="str">
        <f>'t1'!A41</f>
        <v>FINANZIERE SCELTO</v>
      </c>
      <c r="B41" s="173" t="str">
        <f>'t1'!B41</f>
        <v>013236</v>
      </c>
      <c r="C41" s="338">
        <f>'t1'!C41+'t1'!D41</f>
        <v>0</v>
      </c>
      <c r="D41" s="338">
        <f>'t5'!U42+'t5'!V42</f>
        <v>0</v>
      </c>
      <c r="E41" s="339">
        <f>'t6'!U42+'t6'!V42</f>
        <v>0</v>
      </c>
      <c r="F41" s="339">
        <f>'t4'!AL44</f>
        <v>0</v>
      </c>
      <c r="G41" s="339">
        <f t="shared" si="1"/>
        <v>0</v>
      </c>
      <c r="H41" s="339">
        <f>'t4'!AO41</f>
        <v>0</v>
      </c>
      <c r="I41" s="164" t="str">
        <f>IF(H41&lt;=G41,"OK","ERRORE")</f>
        <v>OK</v>
      </c>
    </row>
    <row r="42" spans="1:9" ht="12.75" customHeight="1">
      <c r="A42" s="125" t="str">
        <f>'t1'!A42</f>
        <v>FINANZIERE</v>
      </c>
      <c r="B42" s="173" t="str">
        <f>'t1'!B42</f>
        <v>013234</v>
      </c>
      <c r="C42" s="338">
        <f>'t1'!C42+'t1'!D42</f>
        <v>0</v>
      </c>
      <c r="D42" s="338">
        <f>'t5'!U43+'t5'!V43</f>
        <v>0</v>
      </c>
      <c r="E42" s="339">
        <f>'t6'!U43+'t6'!V43</f>
        <v>0</v>
      </c>
      <c r="F42" s="339">
        <f>'t4'!AM44</f>
        <v>0</v>
      </c>
      <c r="G42" s="339">
        <f t="shared" si="1"/>
        <v>0</v>
      </c>
      <c r="H42" s="339">
        <f>'t4'!AO42</f>
        <v>0</v>
      </c>
      <c r="I42" s="164" t="str">
        <f>IF(H42&lt;=G42,"OK","ERRORE")</f>
        <v>OK</v>
      </c>
    </row>
    <row r="43" spans="1:9" ht="12.75" customHeight="1">
      <c r="A43" s="125" t="str">
        <f>'t1'!A43</f>
        <v>ALLIEVI</v>
      </c>
      <c r="B43" s="173" t="str">
        <f>'t1'!B43</f>
        <v>000180</v>
      </c>
      <c r="C43" s="338">
        <f>'t1'!C43+'t1'!D43</f>
        <v>0</v>
      </c>
      <c r="D43" s="338">
        <f>'t5'!U44+'t5'!V44</f>
        <v>0</v>
      </c>
      <c r="E43" s="339">
        <f>'t6'!U44+'t6'!V44</f>
        <v>0</v>
      </c>
      <c r="F43" s="339">
        <f>'t4'!AN44</f>
        <v>0</v>
      </c>
      <c r="G43" s="339">
        <f t="shared" si="1"/>
        <v>0</v>
      </c>
      <c r="H43" s="339">
        <f>'t4'!AO43</f>
        <v>0</v>
      </c>
      <c r="I43" s="164" t="str">
        <f>IF(H43&lt;=G43,"OK","ERRORE")</f>
        <v>OK</v>
      </c>
    </row>
    <row r="44" spans="1:9" s="345" customFormat="1" ht="15.75" customHeight="1">
      <c r="A44" s="661" t="str">
        <f>'t1'!A44</f>
        <v>TOTALE</v>
      </c>
      <c r="B44" s="193"/>
      <c r="C44" s="363">
        <f aca="true" t="shared" si="2" ref="C44:H44">SUM(C6:C43)</f>
        <v>0</v>
      </c>
      <c r="D44" s="363">
        <f t="shared" si="2"/>
        <v>0</v>
      </c>
      <c r="E44" s="363">
        <f t="shared" si="2"/>
        <v>0</v>
      </c>
      <c r="F44" s="363">
        <f t="shared" si="2"/>
        <v>0</v>
      </c>
      <c r="G44" s="363">
        <f t="shared" si="2"/>
        <v>0</v>
      </c>
      <c r="H44" s="363">
        <f t="shared" si="2"/>
        <v>0</v>
      </c>
      <c r="I44" s="165" t="str">
        <f>IF(H44&lt;=G44,"OK","ERRORE")</f>
        <v>OK</v>
      </c>
    </row>
  </sheetData>
  <sheetProtection password="EA98" sheet="1" formatColumns="0" selectLockedCells="1" selectUnlockedCells="1"/>
  <mergeCells count="2">
    <mergeCell ref="D2:I2"/>
    <mergeCell ref="A1:G1"/>
  </mergeCells>
  <printOptions horizontalCentered="1" verticalCentered="1"/>
  <pageMargins left="0" right="0" top="0.15748031496062992" bottom="0.15748031496062992" header="0.1968503937007874" footer="0.1968503937007874"/>
  <pageSetup horizontalDpi="300" verticalDpi="300" orientation="landscape" paperSize="9" scale="80" r:id="rId2"/>
  <drawing r:id="rId1"/>
</worksheet>
</file>

<file path=xl/worksheets/sheet22.xml><?xml version="1.0" encoding="utf-8"?>
<worksheet xmlns="http://schemas.openxmlformats.org/spreadsheetml/2006/main" xmlns:r="http://schemas.openxmlformats.org/officeDocument/2006/relationships">
  <sheetPr codeName="Foglio26"/>
  <dimension ref="A1:M22"/>
  <sheetViews>
    <sheetView showGridLines="0" zoomScalePageLayoutView="0" workbookViewId="0" topLeftCell="A1">
      <selection activeCell="C2" sqref="C2:E2"/>
    </sheetView>
  </sheetViews>
  <sheetFormatPr defaultColWidth="9.33203125" defaultRowHeight="10.5"/>
  <cols>
    <col min="1" max="1" width="57.83203125" style="5" customWidth="1"/>
    <col min="2" max="3" width="19.83203125" style="5" customWidth="1"/>
    <col min="4" max="4" width="26.83203125" style="5" customWidth="1"/>
    <col min="5" max="5" width="25.16015625" style="5" customWidth="1"/>
    <col min="6" max="16384" width="9.33203125" style="5" customWidth="1"/>
  </cols>
  <sheetData>
    <row r="1" spans="1:13" ht="43.5" customHeight="1">
      <c r="A1" s="972" t="str">
        <f>'t1'!A1</f>
        <v>GUARDIA di FINANZA - anno 2021</v>
      </c>
      <c r="B1" s="972"/>
      <c r="C1" s="972"/>
      <c r="D1" s="972"/>
      <c r="E1" s="310"/>
      <c r="F1" s="313"/>
      <c r="G1" s="313"/>
      <c r="H1" s="313"/>
      <c r="I1" s="313"/>
      <c r="K1" s="3"/>
      <c r="M1"/>
    </row>
    <row r="2" spans="1:13" ht="15.75" thickBot="1">
      <c r="A2" s="851" t="s">
        <v>560</v>
      </c>
      <c r="C2" s="1059"/>
      <c r="D2" s="1059"/>
      <c r="E2" s="1059"/>
      <c r="F2" s="314"/>
      <c r="G2" s="314"/>
      <c r="H2" s="314"/>
      <c r="I2" s="314"/>
      <c r="K2" s="3"/>
      <c r="M2"/>
    </row>
    <row r="3" spans="1:5" ht="30" customHeight="1" thickBot="1">
      <c r="A3" s="1066" t="s">
        <v>561</v>
      </c>
      <c r="B3" s="1067"/>
      <c r="C3" s="1067"/>
      <c r="D3" s="1067"/>
      <c r="E3" s="1068"/>
    </row>
    <row r="4" spans="1:5" s="184" customFormat="1" ht="30">
      <c r="A4" s="604" t="s">
        <v>562</v>
      </c>
      <c r="B4" s="605" t="s">
        <v>411</v>
      </c>
      <c r="C4" s="605" t="s">
        <v>207</v>
      </c>
      <c r="D4" s="606" t="s">
        <v>208</v>
      </c>
      <c r="E4" s="607" t="s">
        <v>373</v>
      </c>
    </row>
    <row r="5" spans="1:5" ht="20.25" customHeight="1">
      <c r="A5" s="188" t="s">
        <v>35</v>
      </c>
      <c r="B5" s="754">
        <f>SI_1!G56</f>
        <v>0</v>
      </c>
      <c r="C5" s="191">
        <f>'t14'!D12</f>
        <v>0</v>
      </c>
      <c r="D5" s="194" t="str">
        <f>IF(B5=0,IF(C5=0,"OK","MANCANO LE UNITA'"),IF(C5=0,"MANCANO LE SPESE","OK"))</f>
        <v>OK</v>
      </c>
      <c r="E5" s="190" t="str">
        <f>IF(AND(B5&gt;0,C5&gt;0),C5/B5," ")</f>
        <v> </v>
      </c>
    </row>
    <row r="6" spans="1:5" ht="20.25" customHeight="1">
      <c r="A6" s="188" t="s">
        <v>10</v>
      </c>
      <c r="B6" s="754">
        <f>SI_1!G59</f>
        <v>0</v>
      </c>
      <c r="C6" s="191">
        <f>'t14'!D13</f>
        <v>0</v>
      </c>
      <c r="D6" s="194" t="str">
        <f>IF(B6=0,IF(C6=0,"OK","MANCANO LE UNITA'"),IF(C6=0,"MANCANO LE SPESE","OK"))</f>
        <v>OK</v>
      </c>
      <c r="E6" s="190" t="str">
        <f>IF(AND(B6&gt;0,C6&gt;0),C6/B6," ")</f>
        <v> </v>
      </c>
    </row>
    <row r="7" spans="1:5" ht="20.25" customHeight="1" thickBot="1">
      <c r="A7" s="189" t="s">
        <v>11</v>
      </c>
      <c r="B7" s="755">
        <f>SI_1!G62</f>
        <v>0</v>
      </c>
      <c r="C7" s="192">
        <f>'t14'!D14</f>
        <v>0</v>
      </c>
      <c r="D7" s="195" t="str">
        <f>IF(B7=0,IF(C7=0,"OK","MANCANO LE UNITA'"),IF(C7=0,"MANCANO LE SPESE","OK"))</f>
        <v>OK</v>
      </c>
      <c r="E7" s="502" t="str">
        <f>IF(AND(B7&gt;0,C7&gt;0),C7/B7," ")</f>
        <v> </v>
      </c>
    </row>
    <row r="10" ht="18" thickBot="1">
      <c r="A10" s="852" t="s">
        <v>563</v>
      </c>
    </row>
    <row r="11" spans="1:5" ht="30" customHeight="1" thickBot="1">
      <c r="A11" s="1066" t="s">
        <v>564</v>
      </c>
      <c r="B11" s="1067"/>
      <c r="C11" s="1067"/>
      <c r="D11" s="1067"/>
      <c r="E11" s="1068"/>
    </row>
    <row r="12" spans="1:5" s="184" customFormat="1" ht="30.75" hidden="1" thickBot="1">
      <c r="A12" s="604" t="s">
        <v>565</v>
      </c>
      <c r="B12" s="605" t="s">
        <v>566</v>
      </c>
      <c r="C12" s="605" t="s">
        <v>207</v>
      </c>
      <c r="D12" s="606" t="s">
        <v>208</v>
      </c>
      <c r="E12" s="607" t="s">
        <v>373</v>
      </c>
    </row>
    <row r="13" spans="1:5" ht="20.25" customHeight="1" hidden="1">
      <c r="A13" s="853"/>
      <c r="B13" s="854"/>
      <c r="C13" s="855"/>
      <c r="D13" s="856" t="s">
        <v>567</v>
      </c>
      <c r="E13" s="857"/>
    </row>
    <row r="14" spans="1:5" ht="20.25" customHeight="1" hidden="1">
      <c r="A14" s="853"/>
      <c r="B14" s="754"/>
      <c r="C14" s="191"/>
      <c r="D14" s="858" t="s">
        <v>567</v>
      </c>
      <c r="E14" s="859"/>
    </row>
    <row r="15" spans="1:5" ht="20.25" customHeight="1" hidden="1">
      <c r="A15" s="853"/>
      <c r="B15" s="754"/>
      <c r="C15" s="191"/>
      <c r="D15" s="858" t="s">
        <v>567</v>
      </c>
      <c r="E15" s="859"/>
    </row>
    <row r="16" spans="1:5" ht="20.25" customHeight="1" hidden="1">
      <c r="A16" s="853"/>
      <c r="B16" s="754"/>
      <c r="C16" s="191"/>
      <c r="D16" s="858" t="s">
        <v>567</v>
      </c>
      <c r="E16" s="859"/>
    </row>
    <row r="17" spans="1:5" ht="13.5" customHeight="1" hidden="1" thickBot="1">
      <c r="A17" s="860"/>
      <c r="B17" s="861"/>
      <c r="C17" s="861"/>
      <c r="D17" s="861"/>
      <c r="E17" s="862"/>
    </row>
    <row r="18" spans="1:5" s="184" customFormat="1" ht="30">
      <c r="A18" s="504" t="s">
        <v>371</v>
      </c>
      <c r="B18" s="505" t="s">
        <v>372</v>
      </c>
      <c r="C18" s="505" t="s">
        <v>207</v>
      </c>
      <c r="D18" s="506" t="s">
        <v>375</v>
      </c>
      <c r="E18" s="628" t="s">
        <v>374</v>
      </c>
    </row>
    <row r="19" spans="1:5" ht="20.25" customHeight="1">
      <c r="A19" s="603" t="str">
        <f>'t14'!A10</f>
        <v>SOMME CORRISPOSTE AD AGENZIA DI SOMMINISTRAZIONE(INTERINALI)</v>
      </c>
      <c r="B19" s="164" t="str">
        <f>'t14'!B10</f>
        <v>L105</v>
      </c>
      <c r="C19" s="654">
        <f>'t14'!D10</f>
        <v>0</v>
      </c>
      <c r="D19" s="629" t="str">
        <f>(IF(AND(C19=0,C20&gt;0),"INSERIRE SOMME SPETTANTI ALL'AGENZIA (L105)","OK"))</f>
        <v>OK</v>
      </c>
      <c r="E19" s="1069" t="str">
        <f>(IF(AND(C19&gt;0,C20&gt;0),C19/C20," "))</f>
        <v> </v>
      </c>
    </row>
    <row r="20" spans="1:5" ht="20.25" customHeight="1">
      <c r="A20" s="608" t="str">
        <f>'t14'!A23</f>
        <v>ONERI PER I CONTRATTI DI SOMMINISTRAZIONE(INTERINALI)</v>
      </c>
      <c r="B20" s="609" t="str">
        <f>'t14'!B23</f>
        <v>P062</v>
      </c>
      <c r="C20" s="655">
        <f>'t14'!D23</f>
        <v>0</v>
      </c>
      <c r="D20" s="630" t="str">
        <f>(IF(AND(C20=0,C19&gt;0),"INSERIRE RETRIBUZIONI PER INTERINALI (P062)","OK"))</f>
        <v>OK</v>
      </c>
      <c r="E20" s="1070"/>
    </row>
    <row r="21" spans="1:5" ht="29.25" customHeight="1" thickBot="1">
      <c r="A21" s="1072" t="s">
        <v>384</v>
      </c>
      <c r="B21" s="1073"/>
      <c r="C21" s="1074"/>
      <c r="D21" s="631" t="str">
        <f>(IF(AND(C19&gt;0,C20&gt;0),IF(C19&gt;(C20/100*30),"ATTENZIONE: la voce L105 supera il 30% della voce P062. L'IN1 andrà giustificata","OK"),"OK"))</f>
        <v>OK</v>
      </c>
      <c r="E21" s="1071"/>
    </row>
    <row r="22" spans="1:5" s="184" customFormat="1" ht="54" customHeight="1">
      <c r="A22" s="5"/>
      <c r="B22" s="5"/>
      <c r="C22" s="5"/>
      <c r="D22" s="5"/>
      <c r="E22" s="5"/>
    </row>
    <row r="23" ht="27.75" customHeight="1"/>
    <row r="24" ht="27.75" customHeight="1"/>
    <row r="25" ht="40.5" customHeight="1"/>
  </sheetData>
  <sheetProtection password="EA98" sheet="1" formatColumns="0" selectLockedCells="1" selectUnlockedCells="1"/>
  <mergeCells count="6">
    <mergeCell ref="A3:E3"/>
    <mergeCell ref="A1:D1"/>
    <mergeCell ref="C2:E2"/>
    <mergeCell ref="E19:E21"/>
    <mergeCell ref="A21:C21"/>
    <mergeCell ref="A11:E11"/>
  </mergeCells>
  <conditionalFormatting sqref="D19:D21 D13:D16 D5:D7">
    <cfRule type="notContainsText" priority="1" dxfId="16"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3.xml><?xml version="1.0" encoding="utf-8"?>
<worksheet xmlns="http://schemas.openxmlformats.org/spreadsheetml/2006/main" xmlns:r="http://schemas.openxmlformats.org/officeDocument/2006/relationships">
  <sheetPr codeName="Foglio27"/>
  <dimension ref="A1:M43"/>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47.83203125" style="5" customWidth="1"/>
    <col min="2" max="2" width="11.33203125" style="7" customWidth="1"/>
    <col min="3" max="3" width="13.16015625" style="7" customWidth="1"/>
    <col min="4" max="4" width="17.83203125" style="7" customWidth="1"/>
    <col min="5" max="6" width="15.83203125" style="7" customWidth="1"/>
    <col min="7" max="8" width="15.83203125" style="103" customWidth="1"/>
    <col min="9" max="9" width="18.33203125" style="103" customWidth="1"/>
    <col min="10" max="10" width="9.33203125" style="103" customWidth="1"/>
  </cols>
  <sheetData>
    <row r="1" spans="1:13" s="5" customFormat="1" ht="43.5" customHeight="1">
      <c r="A1" s="972" t="str">
        <f>'t1'!A1</f>
        <v>GUARDIA di FINANZA - anno 2021</v>
      </c>
      <c r="B1" s="972"/>
      <c r="C1" s="972"/>
      <c r="D1" s="972"/>
      <c r="E1" s="972"/>
      <c r="F1" s="972"/>
      <c r="G1" s="972"/>
      <c r="H1" s="972"/>
      <c r="I1" s="310"/>
      <c r="K1" s="3"/>
      <c r="M1"/>
    </row>
    <row r="2" spans="4:13" s="5" customFormat="1" ht="12.75" customHeight="1">
      <c r="D2" s="1059"/>
      <c r="E2" s="1059"/>
      <c r="F2" s="1059"/>
      <c r="G2" s="1059"/>
      <c r="H2" s="1059"/>
      <c r="I2" s="1059"/>
      <c r="J2" s="314"/>
      <c r="K2" s="3"/>
      <c r="M2"/>
    </row>
    <row r="3" spans="1:6" s="5" customFormat="1" ht="21" customHeight="1">
      <c r="A3" s="183" t="s">
        <v>234</v>
      </c>
      <c r="B3" s="7"/>
      <c r="F3" s="7"/>
    </row>
    <row r="4" spans="1:9" ht="51">
      <c r="A4" s="169" t="s">
        <v>209</v>
      </c>
      <c r="B4" s="171" t="s">
        <v>171</v>
      </c>
      <c r="C4" s="170" t="s">
        <v>210</v>
      </c>
      <c r="D4" s="170" t="s">
        <v>214</v>
      </c>
      <c r="E4" s="170" t="s">
        <v>215</v>
      </c>
      <c r="F4" s="170" t="s">
        <v>216</v>
      </c>
      <c r="G4" s="170" t="s">
        <v>170</v>
      </c>
      <c r="H4" s="170" t="s">
        <v>217</v>
      </c>
      <c r="I4" s="170" t="s">
        <v>341</v>
      </c>
    </row>
    <row r="5" spans="1:10" s="187" customFormat="1" ht="9.75">
      <c r="A5" s="168"/>
      <c r="B5" s="181"/>
      <c r="C5" s="185" t="s">
        <v>173</v>
      </c>
      <c r="D5" s="185" t="s">
        <v>174</v>
      </c>
      <c r="E5" s="185" t="s">
        <v>211</v>
      </c>
      <c r="F5" s="185" t="s">
        <v>176</v>
      </c>
      <c r="G5" s="185" t="s">
        <v>212</v>
      </c>
      <c r="H5" s="185" t="s">
        <v>213</v>
      </c>
      <c r="I5" s="185" t="s">
        <v>342</v>
      </c>
      <c r="J5" s="186"/>
    </row>
    <row r="6" spans="1:9" ht="12.75">
      <c r="A6" s="125" t="str">
        <f>'t1'!A6</f>
        <v>COMANDANTE GENERALE</v>
      </c>
      <c r="B6" s="316" t="str">
        <f>'t1'!B6</f>
        <v>0D0219</v>
      </c>
      <c r="C6" s="340">
        <f>'t12'!C6</f>
        <v>0</v>
      </c>
      <c r="D6" s="341">
        <f>'t12'!D6</f>
        <v>0</v>
      </c>
      <c r="E6" s="342" t="str">
        <f>IF(C6=0," ",D6/C6*12)</f>
        <v> </v>
      </c>
      <c r="F6" s="362">
        <v>55196</v>
      </c>
      <c r="G6" s="342" t="str">
        <f aca="true" t="shared" si="0" ref="G6:G43">IF(E6=" "," ",E6-F6)</f>
        <v> </v>
      </c>
      <c r="H6" s="343" t="str">
        <f aca="true" t="shared" si="1" ref="H6:H43">IF(E6=" "," ",IF(F6=0," ",G6/F6))</f>
        <v> </v>
      </c>
      <c r="I6" s="321" t="str">
        <f>IF(E6=" "," ",IF(F6=0," ",IF(ABS(H6)&gt;0.02,"ERRORE","OK")))</f>
        <v> </v>
      </c>
    </row>
    <row r="7" spans="1:9" ht="12.75">
      <c r="A7" s="125" t="str">
        <f>'t1'!A7</f>
        <v>GENERALE CORPO DI ARMATA</v>
      </c>
      <c r="B7" s="316" t="str">
        <f>'t1'!B7</f>
        <v>0D0554</v>
      </c>
      <c r="C7" s="340">
        <f>'t12'!C7</f>
        <v>0</v>
      </c>
      <c r="D7" s="341">
        <f>'t12'!D7</f>
        <v>0</v>
      </c>
      <c r="E7" s="342" t="str">
        <f aca="true" t="shared" si="2" ref="E7:E40">IF(C7=0," ",D7/C7*12)</f>
        <v> </v>
      </c>
      <c r="F7" s="362">
        <v>49539</v>
      </c>
      <c r="G7" s="342" t="str">
        <f t="shared" si="0"/>
        <v> </v>
      </c>
      <c r="H7" s="343" t="str">
        <f t="shared" si="1"/>
        <v> </v>
      </c>
      <c r="I7" s="321" t="str">
        <f aca="true" t="shared" si="3" ref="I7:I43">IF(E7=" "," ",IF(F7=0," ",IF(ABS(H7)&gt;0.02,"ERRORE","OK")))</f>
        <v> </v>
      </c>
    </row>
    <row r="8" spans="1:9" ht="12.75">
      <c r="A8" s="125" t="str">
        <f>'t1'!A8</f>
        <v>GENERALE DI DIVISIONE</v>
      </c>
      <c r="B8" s="316" t="str">
        <f>'t1'!B8</f>
        <v>0D0221</v>
      </c>
      <c r="C8" s="340">
        <f>'t12'!C8</f>
        <v>0</v>
      </c>
      <c r="D8" s="341">
        <f>'t12'!D8</f>
        <v>0</v>
      </c>
      <c r="E8" s="342" t="str">
        <f t="shared" si="2"/>
        <v> </v>
      </c>
      <c r="F8" s="362">
        <v>40535</v>
      </c>
      <c r="G8" s="342" t="str">
        <f t="shared" si="0"/>
        <v> </v>
      </c>
      <c r="H8" s="343" t="str">
        <f t="shared" si="1"/>
        <v> </v>
      </c>
      <c r="I8" s="321" t="str">
        <f t="shared" si="3"/>
        <v> </v>
      </c>
    </row>
    <row r="9" spans="1:9" ht="12.75">
      <c r="A9" s="125" t="str">
        <f>'t1'!A9</f>
        <v>GENERALE DI BRIGATA</v>
      </c>
      <c r="B9" s="316" t="str">
        <f>'t1'!B9</f>
        <v>0D0220</v>
      </c>
      <c r="C9" s="340">
        <f>'t12'!C9</f>
        <v>0</v>
      </c>
      <c r="D9" s="341">
        <f>'t12'!D9</f>
        <v>0</v>
      </c>
      <c r="E9" s="342" t="str">
        <f t="shared" si="2"/>
        <v> </v>
      </c>
      <c r="F9" s="362">
        <v>34647</v>
      </c>
      <c r="G9" s="342" t="str">
        <f t="shared" si="0"/>
        <v> </v>
      </c>
      <c r="H9" s="343" t="str">
        <f t="shared" si="1"/>
        <v> </v>
      </c>
      <c r="I9" s="321" t="str">
        <f t="shared" si="3"/>
        <v> </v>
      </c>
    </row>
    <row r="10" spans="1:9" ht="12.75">
      <c r="A10" s="125" t="str">
        <f>'t1'!A10</f>
        <v>COLONNELLO + 23 ANNI</v>
      </c>
      <c r="B10" s="316" t="str">
        <f>'t1'!B10</f>
        <v>0D0524</v>
      </c>
      <c r="C10" s="340">
        <f>'t12'!C10</f>
        <v>0</v>
      </c>
      <c r="D10" s="341">
        <f>'t12'!D10</f>
        <v>0</v>
      </c>
      <c r="E10" s="342" t="str">
        <f t="shared" si="2"/>
        <v> </v>
      </c>
      <c r="F10" s="362">
        <v>34647</v>
      </c>
      <c r="G10" s="342" t="str">
        <f t="shared" si="0"/>
        <v> </v>
      </c>
      <c r="H10" s="343" t="str">
        <f t="shared" si="1"/>
        <v> </v>
      </c>
      <c r="I10" s="321" t="str">
        <f t="shared" si="3"/>
        <v> </v>
      </c>
    </row>
    <row r="11" spans="1:9" ht="12.75">
      <c r="A11" s="125" t="str">
        <f>'t1'!A11</f>
        <v>COLONNELLO</v>
      </c>
      <c r="B11" s="316" t="str">
        <f>'t1'!B11</f>
        <v>0D0217</v>
      </c>
      <c r="C11" s="340">
        <f>'t12'!C11</f>
        <v>0</v>
      </c>
      <c r="D11" s="341">
        <f>'t12'!D11</f>
        <v>0</v>
      </c>
      <c r="E11" s="342" t="str">
        <f t="shared" si="2"/>
        <v> </v>
      </c>
      <c r="F11" s="362">
        <v>26724</v>
      </c>
      <c r="G11" s="342" t="str">
        <f t="shared" si="0"/>
        <v> </v>
      </c>
      <c r="H11" s="343" t="str">
        <f t="shared" si="1"/>
        <v> </v>
      </c>
      <c r="I11" s="321" t="str">
        <f t="shared" si="3"/>
        <v> </v>
      </c>
    </row>
    <row r="12" spans="1:9" ht="12.75">
      <c r="A12" s="125" t="str">
        <f>'t1'!A12</f>
        <v>TENENTE COLONNELLO + 23 ANNI</v>
      </c>
      <c r="B12" s="316" t="str">
        <f>'t1'!B12</f>
        <v>0D0525</v>
      </c>
      <c r="C12" s="340">
        <f>'t12'!C12</f>
        <v>0</v>
      </c>
      <c r="D12" s="341">
        <f>'t12'!D12</f>
        <v>0</v>
      </c>
      <c r="E12" s="342" t="str">
        <f t="shared" si="2"/>
        <v> </v>
      </c>
      <c r="F12" s="362">
        <v>34647</v>
      </c>
      <c r="G12" s="342" t="str">
        <f t="shared" si="0"/>
        <v> </v>
      </c>
      <c r="H12" s="343" t="str">
        <f t="shared" si="1"/>
        <v> </v>
      </c>
      <c r="I12" s="321" t="str">
        <f t="shared" si="3"/>
        <v> </v>
      </c>
    </row>
    <row r="13" spans="1:9" ht="12.75">
      <c r="A13" s="125" t="str">
        <f>'t1'!A13</f>
        <v>TENENTE COLONNELLO + 18 ANNI</v>
      </c>
      <c r="B13" s="316" t="str">
        <f>'t1'!B13</f>
        <v>0D0935</v>
      </c>
      <c r="C13" s="340">
        <f>'t12'!C13</f>
        <v>0</v>
      </c>
      <c r="D13" s="341">
        <f>'t12'!D13</f>
        <v>0</v>
      </c>
      <c r="E13" s="342" t="str">
        <f t="shared" si="2"/>
        <v> </v>
      </c>
      <c r="F13" s="362">
        <v>26724</v>
      </c>
      <c r="G13" s="342" t="str">
        <f t="shared" si="0"/>
        <v> </v>
      </c>
      <c r="H13" s="343" t="str">
        <f t="shared" si="1"/>
        <v> </v>
      </c>
      <c r="I13" s="321" t="str">
        <f t="shared" si="3"/>
        <v> </v>
      </c>
    </row>
    <row r="14" spans="1:9" ht="12.75">
      <c r="A14" s="125" t="str">
        <f>'t1'!A14</f>
        <v>TENENTE COLONNELLO + 13 ANNI</v>
      </c>
      <c r="B14" s="316" t="str">
        <f>'t1'!B14</f>
        <v>0D0526</v>
      </c>
      <c r="C14" s="340">
        <f>'t12'!C14</f>
        <v>0</v>
      </c>
      <c r="D14" s="341">
        <f>'t12'!D14</f>
        <v>0</v>
      </c>
      <c r="E14" s="342" t="str">
        <f t="shared" si="2"/>
        <v> </v>
      </c>
      <c r="F14" s="362">
        <v>23847</v>
      </c>
      <c r="G14" s="342" t="str">
        <f t="shared" si="0"/>
        <v> </v>
      </c>
      <c r="H14" s="343" t="str">
        <f t="shared" si="1"/>
        <v> </v>
      </c>
      <c r="I14" s="321" t="str">
        <f t="shared" si="3"/>
        <v> </v>
      </c>
    </row>
    <row r="15" spans="1:9" ht="12.75">
      <c r="A15" s="125" t="str">
        <f>'t1'!A15</f>
        <v>MAGGIORE + 23 ANNI</v>
      </c>
      <c r="B15" s="316" t="str">
        <f>'t1'!B15</f>
        <v>0D0527</v>
      </c>
      <c r="C15" s="340">
        <f>'t12'!C15</f>
        <v>0</v>
      </c>
      <c r="D15" s="341">
        <f>'t12'!D15</f>
        <v>0</v>
      </c>
      <c r="E15" s="342" t="str">
        <f t="shared" si="2"/>
        <v> </v>
      </c>
      <c r="F15" s="362">
        <v>34647</v>
      </c>
      <c r="G15" s="342" t="str">
        <f t="shared" si="0"/>
        <v> </v>
      </c>
      <c r="H15" s="343" t="str">
        <f t="shared" si="1"/>
        <v> </v>
      </c>
      <c r="I15" s="321" t="str">
        <f t="shared" si="3"/>
        <v> </v>
      </c>
    </row>
    <row r="16" spans="1:9" ht="12.75">
      <c r="A16" s="125" t="str">
        <f>'t1'!A16</f>
        <v>MAGGIORE + 13 ANNI</v>
      </c>
      <c r="B16" s="316" t="str">
        <f>'t1'!B16</f>
        <v>0D0528</v>
      </c>
      <c r="C16" s="340">
        <f>'t12'!C16</f>
        <v>0</v>
      </c>
      <c r="D16" s="341">
        <f>'t12'!D16</f>
        <v>0</v>
      </c>
      <c r="E16" s="342" t="str">
        <f t="shared" si="2"/>
        <v> </v>
      </c>
      <c r="F16" s="362">
        <v>23847</v>
      </c>
      <c r="G16" s="342" t="str">
        <f t="shared" si="0"/>
        <v> </v>
      </c>
      <c r="H16" s="343" t="str">
        <f t="shared" si="1"/>
        <v> </v>
      </c>
      <c r="I16" s="321" t="str">
        <f t="shared" si="3"/>
        <v> </v>
      </c>
    </row>
    <row r="17" spans="1:9" ht="12.75">
      <c r="A17" s="125" t="str">
        <f>'t1'!A17</f>
        <v>TENENTE COLONNELLO</v>
      </c>
      <c r="B17" s="316" t="str">
        <f>'t1'!B17</f>
        <v>019312</v>
      </c>
      <c r="C17" s="340">
        <f>'t12'!C17</f>
        <v>0</v>
      </c>
      <c r="D17" s="341">
        <f>'t12'!D17</f>
        <v>0</v>
      </c>
      <c r="E17" s="342" t="str">
        <f t="shared" si="2"/>
        <v> </v>
      </c>
      <c r="F17" s="362">
        <v>19496</v>
      </c>
      <c r="G17" s="342" t="str">
        <f t="shared" si="0"/>
        <v> </v>
      </c>
      <c r="H17" s="343" t="str">
        <f t="shared" si="1"/>
        <v> </v>
      </c>
      <c r="I17" s="321" t="str">
        <f t="shared" si="3"/>
        <v> </v>
      </c>
    </row>
    <row r="18" spans="1:9" ht="12.75">
      <c r="A18" s="125" t="str">
        <f>'t1'!A18</f>
        <v>MAGGIORE CON 3 ANNI NEL GRADO</v>
      </c>
      <c r="B18" s="316" t="str">
        <f>'t1'!B18</f>
        <v>0D0936</v>
      </c>
      <c r="C18" s="340">
        <f>'t12'!C18</f>
        <v>0</v>
      </c>
      <c r="D18" s="341">
        <f>'t12'!D18</f>
        <v>0</v>
      </c>
      <c r="E18" s="342" t="str">
        <f t="shared" si="2"/>
        <v> </v>
      </c>
      <c r="F18" s="362">
        <v>17982</v>
      </c>
      <c r="G18" s="342" t="str">
        <f t="shared" si="0"/>
        <v> </v>
      </c>
      <c r="H18" s="343" t="str">
        <f t="shared" si="1"/>
        <v> </v>
      </c>
      <c r="I18" s="321" t="str">
        <f t="shared" si="3"/>
        <v> </v>
      </c>
    </row>
    <row r="19" spans="1:9" ht="12.75">
      <c r="A19" s="125" t="str">
        <f>'t1'!A19</f>
        <v>MAGGIORE</v>
      </c>
      <c r="B19" s="316" t="str">
        <f>'t1'!B19</f>
        <v>019222</v>
      </c>
      <c r="C19" s="340">
        <f>'t12'!C19</f>
        <v>0</v>
      </c>
      <c r="D19" s="341">
        <f>'t12'!D19</f>
        <v>0</v>
      </c>
      <c r="E19" s="342" t="str">
        <f t="shared" si="2"/>
        <v> </v>
      </c>
      <c r="F19" s="362">
        <v>17458</v>
      </c>
      <c r="G19" s="342" t="str">
        <f t="shared" si="0"/>
        <v> </v>
      </c>
      <c r="H19" s="343" t="str">
        <f t="shared" si="1"/>
        <v> </v>
      </c>
      <c r="I19" s="321" t="str">
        <f t="shared" si="3"/>
        <v> </v>
      </c>
    </row>
    <row r="20" spans="1:9" ht="12.75">
      <c r="A20" s="125" t="str">
        <f>'t1'!A20</f>
        <v>CAPITANO + 10 ANNI</v>
      </c>
      <c r="B20" s="316" t="str">
        <f>'t1'!B20</f>
        <v>018937</v>
      </c>
      <c r="C20" s="340">
        <f>'t12'!C20</f>
        <v>0</v>
      </c>
      <c r="D20" s="341">
        <f>'t12'!D20</f>
        <v>0</v>
      </c>
      <c r="E20" s="342" t="str">
        <f t="shared" si="2"/>
        <v> </v>
      </c>
      <c r="F20" s="362">
        <v>26797</v>
      </c>
      <c r="G20" s="342" t="str">
        <f t="shared" si="0"/>
        <v> </v>
      </c>
      <c r="H20" s="343" t="str">
        <f t="shared" si="1"/>
        <v> </v>
      </c>
      <c r="I20" s="321" t="str">
        <f t="shared" si="3"/>
        <v> </v>
      </c>
    </row>
    <row r="21" spans="1:9" ht="12.75">
      <c r="A21" s="125" t="str">
        <f>'t1'!A21</f>
        <v>CAPITANO</v>
      </c>
      <c r="B21" s="316" t="str">
        <f>'t1'!B21</f>
        <v>018213</v>
      </c>
      <c r="C21" s="340">
        <f>'t12'!C21</f>
        <v>0</v>
      </c>
      <c r="D21" s="341">
        <f>'t12'!D21</f>
        <v>0</v>
      </c>
      <c r="E21" s="342" t="str">
        <f t="shared" si="2"/>
        <v> </v>
      </c>
      <c r="F21" s="362">
        <v>26797</v>
      </c>
      <c r="G21" s="342" t="str">
        <f t="shared" si="0"/>
        <v> </v>
      </c>
      <c r="H21" s="343" t="str">
        <f t="shared" si="1"/>
        <v> </v>
      </c>
      <c r="I21" s="321" t="str">
        <f t="shared" si="3"/>
        <v> </v>
      </c>
    </row>
    <row r="22" spans="1:9" ht="12.75">
      <c r="A22" s="125" t="str">
        <f>'t1'!A22</f>
        <v>TENENTE</v>
      </c>
      <c r="B22" s="316" t="str">
        <f>'t1'!B22</f>
        <v>018226</v>
      </c>
      <c r="C22" s="340">
        <f>'t12'!C22</f>
        <v>0</v>
      </c>
      <c r="D22" s="341">
        <f>'t12'!D22</f>
        <v>0</v>
      </c>
      <c r="E22" s="342" t="str">
        <f t="shared" si="2"/>
        <v> </v>
      </c>
      <c r="F22" s="362">
        <v>26351</v>
      </c>
      <c r="G22" s="342" t="str">
        <f t="shared" si="0"/>
        <v> </v>
      </c>
      <c r="H22" s="343" t="str">
        <f t="shared" si="1"/>
        <v> </v>
      </c>
      <c r="I22" s="321" t="str">
        <f t="shared" si="3"/>
        <v> </v>
      </c>
    </row>
    <row r="23" spans="1:9" ht="12.75">
      <c r="A23" s="125" t="str">
        <f>'t1'!A23</f>
        <v>SOTTOTENENTE</v>
      </c>
      <c r="B23" s="316" t="str">
        <f>'t1'!B23</f>
        <v>017225</v>
      </c>
      <c r="C23" s="340">
        <f>'t12'!C23</f>
        <v>0</v>
      </c>
      <c r="D23" s="341">
        <f>'t12'!D23</f>
        <v>0</v>
      </c>
      <c r="E23" s="342" t="str">
        <f t="shared" si="2"/>
        <v> </v>
      </c>
      <c r="F23" s="362">
        <v>24348</v>
      </c>
      <c r="G23" s="342" t="str">
        <f t="shared" si="0"/>
        <v> </v>
      </c>
      <c r="H23" s="343" t="str">
        <f t="shared" si="1"/>
        <v> </v>
      </c>
      <c r="I23" s="321" t="str">
        <f t="shared" si="3"/>
        <v> </v>
      </c>
    </row>
    <row r="24" spans="1:9" ht="12.75">
      <c r="A24" s="125" t="str">
        <f>'t1'!A24</f>
        <v>LUOGOTENENTE CARICHE SPECIALI</v>
      </c>
      <c r="B24" s="316" t="str">
        <f>'t1'!B24</f>
        <v>017964</v>
      </c>
      <c r="C24" s="340">
        <f>'t12'!C24</f>
        <v>0</v>
      </c>
      <c r="D24" s="341">
        <f>'t12'!D24</f>
        <v>0</v>
      </c>
      <c r="E24" s="342" t="str">
        <f t="shared" si="2"/>
        <v> </v>
      </c>
      <c r="F24" s="362">
        <v>26351</v>
      </c>
      <c r="G24" s="342" t="str">
        <f t="shared" si="0"/>
        <v> </v>
      </c>
      <c r="H24" s="343" t="str">
        <f t="shared" si="1"/>
        <v> </v>
      </c>
      <c r="I24" s="321" t="str">
        <f t="shared" si="3"/>
        <v> </v>
      </c>
    </row>
    <row r="25" spans="1:9" ht="12.75">
      <c r="A25" s="125" t="str">
        <f>'t1'!A25</f>
        <v>LUOGOTENENTE</v>
      </c>
      <c r="B25" s="316" t="str">
        <f>'t1'!B25</f>
        <v>017836</v>
      </c>
      <c r="C25" s="340">
        <f>'t12'!C25</f>
        <v>0</v>
      </c>
      <c r="D25" s="341">
        <f>'t12'!D25</f>
        <v>0</v>
      </c>
      <c r="E25" s="342" t="str">
        <f t="shared" si="2"/>
        <v> </v>
      </c>
      <c r="F25" s="362">
        <v>25550</v>
      </c>
      <c r="G25" s="342" t="str">
        <f t="shared" si="0"/>
        <v> </v>
      </c>
      <c r="H25" s="343" t="str">
        <f t="shared" si="1"/>
        <v> </v>
      </c>
      <c r="I25" s="321" t="str">
        <f t="shared" si="3"/>
        <v> </v>
      </c>
    </row>
    <row r="26" spans="1:9" ht="12.75">
      <c r="A26" s="125" t="str">
        <f>'t1'!A26</f>
        <v>MARESCIALLO AIUTANTE CON 8 ANNI NEL GRADO</v>
      </c>
      <c r="B26" s="316" t="str">
        <f>'t1'!B26</f>
        <v>017837</v>
      </c>
      <c r="C26" s="340">
        <f>'t12'!C26</f>
        <v>0</v>
      </c>
      <c r="D26" s="341">
        <f>'t12'!D26</f>
        <v>0</v>
      </c>
      <c r="E26" s="342" t="str">
        <f t="shared" si="2"/>
        <v> </v>
      </c>
      <c r="F26" s="362">
        <v>24927</v>
      </c>
      <c r="G26" s="342" t="str">
        <f t="shared" si="0"/>
        <v> </v>
      </c>
      <c r="H26" s="343" t="str">
        <f t="shared" si="1"/>
        <v> </v>
      </c>
      <c r="I26" s="321" t="str">
        <f t="shared" si="3"/>
        <v> </v>
      </c>
    </row>
    <row r="27" spans="1:9" ht="12.75">
      <c r="A27" s="125" t="str">
        <f>'t1'!A27</f>
        <v>MARESCIALLO AIUTANTE</v>
      </c>
      <c r="B27" s="316" t="str">
        <f>'t1'!B27</f>
        <v>017237</v>
      </c>
      <c r="C27" s="340">
        <f>'t12'!C27</f>
        <v>0</v>
      </c>
      <c r="D27" s="341">
        <f>'t12'!D27</f>
        <v>0</v>
      </c>
      <c r="E27" s="342" t="str">
        <f t="shared" si="2"/>
        <v> </v>
      </c>
      <c r="F27" s="362">
        <v>24482</v>
      </c>
      <c r="G27" s="342" t="str">
        <f t="shared" si="0"/>
        <v> </v>
      </c>
      <c r="H27" s="343" t="str">
        <f t="shared" si="1"/>
        <v> </v>
      </c>
      <c r="I27" s="321" t="str">
        <f t="shared" si="3"/>
        <v> </v>
      </c>
    </row>
    <row r="28" spans="1:9" ht="12.75">
      <c r="A28" s="125" t="str">
        <f>'t1'!A28</f>
        <v>MARESCIALLO CAPO CON 10 ANNI</v>
      </c>
      <c r="B28" s="316" t="str">
        <f>'t1'!B28</f>
        <v>016MC0</v>
      </c>
      <c r="C28" s="340">
        <f>'t12'!C28</f>
        <v>0</v>
      </c>
      <c r="D28" s="341">
        <f>'t12'!D28</f>
        <v>0</v>
      </c>
      <c r="E28" s="342" t="str">
        <f t="shared" si="2"/>
        <v> </v>
      </c>
      <c r="F28" s="362">
        <v>24482</v>
      </c>
      <c r="G28" s="342" t="str">
        <f t="shared" si="0"/>
        <v> </v>
      </c>
      <c r="H28" s="343" t="str">
        <f t="shared" si="1"/>
        <v> </v>
      </c>
      <c r="I28" s="321" t="str">
        <f t="shared" si="3"/>
        <v> </v>
      </c>
    </row>
    <row r="29" spans="1:9" ht="12.75">
      <c r="A29" s="125" t="str">
        <f>'t1'!A29</f>
        <v>MARESCIALLO CAPO</v>
      </c>
      <c r="B29" s="316" t="str">
        <f>'t1'!B29</f>
        <v>016224</v>
      </c>
      <c r="C29" s="340">
        <f>'t12'!C29</f>
        <v>0</v>
      </c>
      <c r="D29" s="341">
        <f>'t12'!D29</f>
        <v>0</v>
      </c>
      <c r="E29" s="342" t="str">
        <f t="shared" si="2"/>
        <v> </v>
      </c>
      <c r="F29" s="362">
        <v>23770</v>
      </c>
      <c r="G29" s="342" t="str">
        <f t="shared" si="0"/>
        <v> </v>
      </c>
      <c r="H29" s="343" t="str">
        <f t="shared" si="1"/>
        <v> </v>
      </c>
      <c r="I29" s="321" t="str">
        <f t="shared" si="3"/>
        <v> </v>
      </c>
    </row>
    <row r="30" spans="1:9" ht="12.75">
      <c r="A30" s="125" t="str">
        <f>'t1'!A30</f>
        <v>MARESCIALLO ORDINARIO</v>
      </c>
      <c r="B30" s="316" t="str">
        <f>'t1'!B30</f>
        <v>015238</v>
      </c>
      <c r="C30" s="340">
        <f>'t12'!C30</f>
        <v>0</v>
      </c>
      <c r="D30" s="341">
        <f>'t12'!D30</f>
        <v>0</v>
      </c>
      <c r="E30" s="342" t="str">
        <f t="shared" si="2"/>
        <v> </v>
      </c>
      <c r="F30" s="362">
        <v>23325</v>
      </c>
      <c r="G30" s="342" t="str">
        <f t="shared" si="0"/>
        <v> </v>
      </c>
      <c r="H30" s="343" t="str">
        <f t="shared" si="1"/>
        <v> </v>
      </c>
      <c r="I30" s="321" t="str">
        <f t="shared" si="3"/>
        <v> </v>
      </c>
    </row>
    <row r="31" spans="1:9" ht="12.75">
      <c r="A31" s="125" t="str">
        <f>'t1'!A31</f>
        <v>MARESCIALLO</v>
      </c>
      <c r="B31" s="316" t="str">
        <f>'t1'!B31</f>
        <v>014324</v>
      </c>
      <c r="C31" s="340">
        <f>'t12'!C31</f>
        <v>0</v>
      </c>
      <c r="D31" s="341">
        <f>'t12'!D31</f>
        <v>0</v>
      </c>
      <c r="E31" s="342" t="str">
        <f t="shared" si="2"/>
        <v> </v>
      </c>
      <c r="F31" s="362">
        <v>22212</v>
      </c>
      <c r="G31" s="342" t="str">
        <f t="shared" si="0"/>
        <v> </v>
      </c>
      <c r="H31" s="343" t="str">
        <f t="shared" si="1"/>
        <v> </v>
      </c>
      <c r="I31" s="321" t="str">
        <f t="shared" si="3"/>
        <v> </v>
      </c>
    </row>
    <row r="32" spans="1:9" ht="12.75">
      <c r="A32" s="125" t="str">
        <f>'t1'!A32</f>
        <v>BRIGADIERE CAPO QUALIFICA SPECIALE</v>
      </c>
      <c r="B32" s="316" t="str">
        <f>'t1'!B32</f>
        <v>015965</v>
      </c>
      <c r="C32" s="340">
        <f>'t12'!C32</f>
        <v>0</v>
      </c>
      <c r="D32" s="341">
        <f>'t12'!D32</f>
        <v>0</v>
      </c>
      <c r="E32" s="342" t="str">
        <f t="shared" si="2"/>
        <v> </v>
      </c>
      <c r="F32" s="362">
        <v>23325</v>
      </c>
      <c r="G32" s="342" t="str">
        <f t="shared" si="0"/>
        <v> </v>
      </c>
      <c r="H32" s="343" t="str">
        <f t="shared" si="1"/>
        <v> </v>
      </c>
      <c r="I32" s="321" t="str">
        <f t="shared" si="3"/>
        <v> </v>
      </c>
    </row>
    <row r="33" spans="1:9" ht="12.75">
      <c r="A33" s="125" t="str">
        <f>'t1'!A33</f>
        <v>BRIGADIERE CAPO CON 4 ANNI NEL GRADO</v>
      </c>
      <c r="B33" s="316" t="str">
        <f>'t1'!B33</f>
        <v>015966</v>
      </c>
      <c r="C33" s="340">
        <f>'t12'!C33</f>
        <v>0</v>
      </c>
      <c r="D33" s="341">
        <f>'t12'!D33</f>
        <v>0</v>
      </c>
      <c r="E33" s="342" t="str">
        <f t="shared" si="2"/>
        <v> </v>
      </c>
      <c r="F33" s="362">
        <v>22390</v>
      </c>
      <c r="G33" s="342" t="str">
        <f t="shared" si="0"/>
        <v> </v>
      </c>
      <c r="H33" s="343" t="str">
        <f t="shared" si="1"/>
        <v> </v>
      </c>
      <c r="I33" s="321" t="str">
        <f t="shared" si="3"/>
        <v> </v>
      </c>
    </row>
    <row r="34" spans="1:9" ht="12.75">
      <c r="A34" s="125" t="str">
        <f>'t1'!A34</f>
        <v>BRIGADIERE CAPO</v>
      </c>
      <c r="B34" s="316" t="str">
        <f>'t1'!B34</f>
        <v>015212</v>
      </c>
      <c r="C34" s="340">
        <f>'t12'!C34</f>
        <v>0</v>
      </c>
      <c r="D34" s="341">
        <f>'t12'!D34</f>
        <v>0</v>
      </c>
      <c r="E34" s="342" t="str">
        <f t="shared" si="2"/>
        <v> </v>
      </c>
      <c r="F34" s="362">
        <v>22123</v>
      </c>
      <c r="G34" s="342" t="str">
        <f t="shared" si="0"/>
        <v> </v>
      </c>
      <c r="H34" s="343" t="str">
        <f t="shared" si="1"/>
        <v> </v>
      </c>
      <c r="I34" s="321" t="str">
        <f t="shared" si="3"/>
        <v> </v>
      </c>
    </row>
    <row r="35" spans="1:9" ht="12.75">
      <c r="A35" s="125" t="str">
        <f>'t1'!A35</f>
        <v>BRIGADIERE</v>
      </c>
      <c r="B35" s="316" t="str">
        <f>'t1'!B35</f>
        <v>014211</v>
      </c>
      <c r="C35" s="340">
        <f>'t12'!C35</f>
        <v>0</v>
      </c>
      <c r="D35" s="341">
        <f>'t12'!D35</f>
        <v>0</v>
      </c>
      <c r="E35" s="342" t="str">
        <f t="shared" si="2"/>
        <v> </v>
      </c>
      <c r="F35" s="362">
        <v>21633</v>
      </c>
      <c r="G35" s="342" t="str">
        <f t="shared" si="0"/>
        <v> </v>
      </c>
      <c r="H35" s="343" t="str">
        <f t="shared" si="1"/>
        <v> </v>
      </c>
      <c r="I35" s="321" t="str">
        <f t="shared" si="3"/>
        <v> </v>
      </c>
    </row>
    <row r="36" spans="1:9" ht="12.75">
      <c r="A36" s="125" t="str">
        <f>'t1'!A36</f>
        <v>VICE BRIGADIERE</v>
      </c>
      <c r="B36" s="316" t="str">
        <f>'t1'!B36</f>
        <v>014230</v>
      </c>
      <c r="C36" s="340">
        <f>'t12'!C36</f>
        <v>0</v>
      </c>
      <c r="D36" s="341">
        <f>'t12'!D36</f>
        <v>0</v>
      </c>
      <c r="E36" s="342" t="str">
        <f t="shared" si="2"/>
        <v> </v>
      </c>
      <c r="F36" s="362">
        <v>20787</v>
      </c>
      <c r="G36" s="342" t="str">
        <f t="shared" si="0"/>
        <v> </v>
      </c>
      <c r="H36" s="343" t="str">
        <f t="shared" si="1"/>
        <v> </v>
      </c>
      <c r="I36" s="321" t="str">
        <f t="shared" si="3"/>
        <v> </v>
      </c>
    </row>
    <row r="37" spans="1:9" ht="12.75">
      <c r="A37" s="125" t="str">
        <f>'t1'!A37</f>
        <v>APPUNTATO SCELTO QUALIFICA SPECIALE</v>
      </c>
      <c r="B37" s="316" t="str">
        <f>'t1'!B37</f>
        <v>013967</v>
      </c>
      <c r="C37" s="340">
        <f>'t12'!C37</f>
        <v>0</v>
      </c>
      <c r="D37" s="341">
        <f>'t12'!D37</f>
        <v>0</v>
      </c>
      <c r="E37" s="342" t="str">
        <f t="shared" si="2"/>
        <v> </v>
      </c>
      <c r="F37" s="362">
        <v>21633</v>
      </c>
      <c r="G37" s="342" t="str">
        <f t="shared" si="0"/>
        <v> </v>
      </c>
      <c r="H37" s="343" t="str">
        <f t="shared" si="1"/>
        <v> </v>
      </c>
      <c r="I37" s="321" t="str">
        <f t="shared" si="3"/>
        <v> </v>
      </c>
    </row>
    <row r="38" spans="1:9" ht="12.75">
      <c r="A38" s="125" t="str">
        <f>'t1'!A38</f>
        <v>APPUNTATO SCELTO CON 5 ANNI NEL GRADO</v>
      </c>
      <c r="B38" s="316" t="str">
        <f>'t1'!B38</f>
        <v>013968</v>
      </c>
      <c r="C38" s="340">
        <f>'t12'!C38</f>
        <v>0</v>
      </c>
      <c r="D38" s="341">
        <f>'t12'!D38</f>
        <v>0</v>
      </c>
      <c r="E38" s="342" t="str">
        <f t="shared" si="2"/>
        <v> </v>
      </c>
      <c r="F38" s="362">
        <v>20832</v>
      </c>
      <c r="G38" s="342" t="str">
        <f t="shared" si="0"/>
        <v> </v>
      </c>
      <c r="H38" s="343" t="str">
        <f t="shared" si="1"/>
        <v> </v>
      </c>
      <c r="I38" s="321" t="str">
        <f t="shared" si="3"/>
        <v> </v>
      </c>
    </row>
    <row r="39" spans="1:9" ht="12.75">
      <c r="A39" s="125" t="str">
        <f>'t1'!A39</f>
        <v>APPUNTATO SCELTO</v>
      </c>
      <c r="B39" s="316" t="str">
        <f>'t1'!B39</f>
        <v>013231</v>
      </c>
      <c r="C39" s="340">
        <f>'t12'!C39</f>
        <v>0</v>
      </c>
      <c r="D39" s="341">
        <f>'t12'!D39</f>
        <v>0</v>
      </c>
      <c r="E39" s="342" t="str">
        <f t="shared" si="2"/>
        <v> </v>
      </c>
      <c r="F39" s="362">
        <v>20743</v>
      </c>
      <c r="G39" s="342" t="str">
        <f t="shared" si="0"/>
        <v> </v>
      </c>
      <c r="H39" s="343" t="str">
        <f t="shared" si="1"/>
        <v> </v>
      </c>
      <c r="I39" s="321" t="str">
        <f t="shared" si="3"/>
        <v> </v>
      </c>
    </row>
    <row r="40" spans="1:9" ht="12.75">
      <c r="A40" s="125" t="str">
        <f>'t1'!A40</f>
        <v>APPUNTATO</v>
      </c>
      <c r="B40" s="316" t="str">
        <f>'t1'!B40</f>
        <v>013210</v>
      </c>
      <c r="C40" s="340">
        <f>'t12'!C40</f>
        <v>0</v>
      </c>
      <c r="D40" s="341">
        <f>'t12'!D40</f>
        <v>0</v>
      </c>
      <c r="E40" s="342" t="str">
        <f t="shared" si="2"/>
        <v> </v>
      </c>
      <c r="F40" s="362">
        <v>19942</v>
      </c>
      <c r="G40" s="342" t="str">
        <f t="shared" si="0"/>
        <v> </v>
      </c>
      <c r="H40" s="343" t="str">
        <f t="shared" si="1"/>
        <v> </v>
      </c>
      <c r="I40" s="321" t="str">
        <f t="shared" si="3"/>
        <v> </v>
      </c>
    </row>
    <row r="41" spans="1:9" ht="12.75">
      <c r="A41" s="125" t="str">
        <f>'t1'!A41</f>
        <v>FINANZIERE SCELTO</v>
      </c>
      <c r="B41" s="316" t="str">
        <f>'t1'!B41</f>
        <v>013236</v>
      </c>
      <c r="C41" s="340">
        <f>'t12'!C41</f>
        <v>0</v>
      </c>
      <c r="D41" s="341">
        <f>'t12'!D41</f>
        <v>0</v>
      </c>
      <c r="E41" s="342" t="str">
        <f>IF(C41=0," ",D41/C41*12)</f>
        <v> </v>
      </c>
      <c r="F41" s="362">
        <v>19318</v>
      </c>
      <c r="G41" s="342" t="str">
        <f t="shared" si="0"/>
        <v> </v>
      </c>
      <c r="H41" s="343" t="str">
        <f t="shared" si="1"/>
        <v> </v>
      </c>
      <c r="I41" s="321" t="str">
        <f t="shared" si="3"/>
        <v> </v>
      </c>
    </row>
    <row r="42" spans="1:9" ht="12.75">
      <c r="A42" s="125" t="str">
        <f>'t1'!A42</f>
        <v>FINANZIERE</v>
      </c>
      <c r="B42" s="316" t="str">
        <f>'t1'!B42</f>
        <v>013234</v>
      </c>
      <c r="C42" s="340">
        <f>'t12'!C42</f>
        <v>0</v>
      </c>
      <c r="D42" s="341">
        <f>'t12'!D42</f>
        <v>0</v>
      </c>
      <c r="E42" s="342" t="str">
        <f>IF(C42=0," ",D42/C42*12)</f>
        <v> </v>
      </c>
      <c r="F42" s="362">
        <v>18740</v>
      </c>
      <c r="G42" s="342" t="str">
        <f t="shared" si="0"/>
        <v> </v>
      </c>
      <c r="H42" s="343" t="str">
        <f t="shared" si="1"/>
        <v> </v>
      </c>
      <c r="I42" s="321" t="str">
        <f t="shared" si="3"/>
        <v> </v>
      </c>
    </row>
    <row r="43" spans="1:9" ht="12.75">
      <c r="A43" s="125" t="str">
        <f>'t1'!A43</f>
        <v>ALLIEVI</v>
      </c>
      <c r="B43" s="316" t="str">
        <f>'t1'!B43</f>
        <v>000180</v>
      </c>
      <c r="C43" s="340">
        <f>'t12'!C43</f>
        <v>0</v>
      </c>
      <c r="D43" s="341">
        <f>'t12'!D43</f>
        <v>0</v>
      </c>
      <c r="E43" s="342" t="str">
        <f>IF(C43=0," ",D43/C43*12)</f>
        <v> </v>
      </c>
      <c r="F43" s="362">
        <v>15414</v>
      </c>
      <c r="G43" s="342" t="str">
        <f t="shared" si="0"/>
        <v> </v>
      </c>
      <c r="H43" s="343" t="str">
        <f t="shared" si="1"/>
        <v> </v>
      </c>
      <c r="I43" s="321" t="str">
        <f t="shared" si="3"/>
        <v> </v>
      </c>
    </row>
  </sheetData>
  <sheetProtection password="EA98" sheet="1" formatColumns="0" selectLockedCells="1" selectUnlockedCells="1"/>
  <mergeCells count="2">
    <mergeCell ref="A1:H1"/>
    <mergeCell ref="D2:I2"/>
  </mergeCells>
  <printOptions horizontalCentered="1" verticalCentered="1"/>
  <pageMargins left="0.1968503937007874" right="0.1968503937007874" top="0.1968503937007874" bottom="0.15748031496062992" header="0.15748031496062992" footer="0.15748031496062992"/>
  <pageSetup orientation="landscape" paperSize="9" scale="90" r:id="rId1"/>
</worksheet>
</file>

<file path=xl/worksheets/sheet24.xml><?xml version="1.0" encoding="utf-8"?>
<worksheet xmlns="http://schemas.openxmlformats.org/spreadsheetml/2006/main" xmlns:r="http://schemas.openxmlformats.org/officeDocument/2006/relationships">
  <sheetPr codeName="Foglio7">
    <pageSetUpPr fitToPage="1"/>
  </sheetPr>
  <dimension ref="A1:N31"/>
  <sheetViews>
    <sheetView showGridLines="0" zoomScale="90" zoomScaleNormal="90" zoomScalePageLayoutView="0" workbookViewId="0" topLeftCell="A1">
      <pane ySplit="5" topLeftCell="A6" activePane="bottomLeft" state="frozen"/>
      <selection pane="topLeft" activeCell="A2" sqref="A2"/>
      <selection pane="bottomLeft" activeCell="B2" sqref="B2:G2"/>
    </sheetView>
  </sheetViews>
  <sheetFormatPr defaultColWidth="9.33203125" defaultRowHeight="10.5"/>
  <cols>
    <col min="1" max="1" width="71.33203125" style="415" customWidth="1"/>
    <col min="2" max="2" width="8" style="415" customWidth="1"/>
    <col min="3" max="3" width="14.16015625" style="415" customWidth="1"/>
    <col min="4" max="4" width="15.33203125" style="415" customWidth="1"/>
    <col min="5" max="5" width="25" style="415" bestFit="1" customWidth="1"/>
    <col min="6" max="6" width="17.33203125" style="415" customWidth="1"/>
    <col min="7" max="7" width="17.16015625" style="415" customWidth="1"/>
    <col min="8" max="14" width="9.33203125" style="415" customWidth="1"/>
  </cols>
  <sheetData>
    <row r="1" spans="1:13" s="5" customFormat="1" ht="26.25" customHeight="1">
      <c r="A1" s="972" t="str">
        <f>'t1'!A1:J1</f>
        <v>GUARDIA di FINANZA - anno 2021</v>
      </c>
      <c r="B1" s="972"/>
      <c r="C1" s="972"/>
      <c r="D1" s="972"/>
      <c r="E1" s="972"/>
      <c r="F1" s="313"/>
      <c r="G1" s="310"/>
      <c r="H1" s="313"/>
      <c r="K1" s="3"/>
      <c r="M1" s="414"/>
    </row>
    <row r="2" spans="2:13" s="5" customFormat="1" ht="15" customHeight="1">
      <c r="B2" s="1059"/>
      <c r="C2" s="1059"/>
      <c r="D2" s="1059"/>
      <c r="E2" s="1059"/>
      <c r="F2" s="1059"/>
      <c r="G2" s="1059"/>
      <c r="J2" s="314"/>
      <c r="K2" s="3"/>
      <c r="M2" s="414"/>
    </row>
    <row r="3" spans="1:2" s="5" customFormat="1" ht="21" customHeight="1" thickBot="1">
      <c r="A3" s="317" t="s">
        <v>235</v>
      </c>
      <c r="B3" s="7"/>
    </row>
    <row r="4" spans="1:7" ht="20.25" customHeight="1" thickBot="1">
      <c r="A4" s="327" t="s">
        <v>236</v>
      </c>
      <c r="B4" s="1080">
        <f>'t12'!K44+'t13'!AA44</f>
        <v>0</v>
      </c>
      <c r="C4" s="1081"/>
      <c r="D4" s="1081"/>
      <c r="E4" s="1081"/>
      <c r="F4" s="1081"/>
      <c r="G4" s="1082"/>
    </row>
    <row r="5" spans="1:14" ht="85.5" customHeight="1" thickBot="1">
      <c r="A5" s="208" t="s">
        <v>90</v>
      </c>
      <c r="B5" s="209" t="s">
        <v>221</v>
      </c>
      <c r="C5" s="209" t="s">
        <v>222</v>
      </c>
      <c r="D5" s="210" t="s">
        <v>223</v>
      </c>
      <c r="E5" s="1083" t="s">
        <v>220</v>
      </c>
      <c r="F5" s="1084"/>
      <c r="G5" s="1085"/>
      <c r="H5" s="414"/>
      <c r="I5" s="414"/>
      <c r="J5" s="414"/>
      <c r="K5" s="414"/>
      <c r="L5" s="414"/>
      <c r="M5" s="414"/>
      <c r="N5" s="414"/>
    </row>
    <row r="6" spans="1:14" ht="19.5" customHeight="1">
      <c r="A6" s="207" t="str">
        <f>'t14'!A4</f>
        <v>ASSEGNI PER IL NUCLEO FAMILIARE</v>
      </c>
      <c r="B6" s="322" t="str">
        <f>'t14'!B4</f>
        <v>L005</v>
      </c>
      <c r="C6" s="318">
        <f>'t14'!D4</f>
        <v>0</v>
      </c>
      <c r="D6" s="416" t="str">
        <f aca="true" t="shared" si="0" ref="D6:D12">IF($B$4=0," ",(IF(C6=0," ",C6/$B$4)))</f>
        <v> </v>
      </c>
      <c r="E6" s="1092" t="str">
        <f>IF($B$4=0,"TABELLE 12 -13 ASSENTI",(IF('t12'!$K$44=0,"TAB. 12 ASSENTE",(IF('t13'!AA44=0,"TAB. 13 ASSENTE"," ")))))</f>
        <v>TABELLE 12 -13 ASSENTI</v>
      </c>
      <c r="F6" s="1093"/>
      <c r="G6" s="1094"/>
      <c r="H6" s="414"/>
      <c r="I6" s="414"/>
      <c r="J6" s="414"/>
      <c r="K6" s="414"/>
      <c r="L6" s="414"/>
      <c r="M6" s="414"/>
      <c r="N6" s="414"/>
    </row>
    <row r="7" spans="1:14" ht="19.5" customHeight="1">
      <c r="A7" s="207" t="str">
        <f>'t14'!A5</f>
        <v>GESTIONE MENSE </v>
      </c>
      <c r="B7" s="322" t="str">
        <f>'t14'!B5</f>
        <v>L010</v>
      </c>
      <c r="C7" s="319">
        <f>'t14'!D5</f>
        <v>0</v>
      </c>
      <c r="D7" s="417" t="str">
        <f t="shared" si="0"/>
        <v> </v>
      </c>
      <c r="E7" s="1086"/>
      <c r="F7" s="1087"/>
      <c r="G7" s="1088"/>
      <c r="H7" s="414"/>
      <c r="I7" s="414"/>
      <c r="J7" s="414"/>
      <c r="K7" s="414"/>
      <c r="L7" s="414"/>
      <c r="M7" s="414"/>
      <c r="N7" s="414"/>
    </row>
    <row r="8" spans="1:14" ht="19.5" customHeight="1">
      <c r="A8" s="207" t="str">
        <f>'t14'!A6</f>
        <v>EROGAZIONE BUONI PASTO</v>
      </c>
      <c r="B8" s="322" t="str">
        <f>'t14'!B6</f>
        <v>L011</v>
      </c>
      <c r="C8" s="319">
        <f>'t14'!D6</f>
        <v>0</v>
      </c>
      <c r="D8" s="417" t="str">
        <f t="shared" si="0"/>
        <v> </v>
      </c>
      <c r="E8" s="1086"/>
      <c r="F8" s="1087"/>
      <c r="G8" s="1088"/>
      <c r="H8" s="414"/>
      <c r="I8" s="414"/>
      <c r="J8" s="414"/>
      <c r="K8" s="414"/>
      <c r="L8" s="414"/>
      <c r="M8" s="414"/>
      <c r="N8" s="414"/>
    </row>
    <row r="9" spans="1:14" ht="19.5" customHeight="1">
      <c r="A9" s="207" t="str">
        <f>'t14'!A7</f>
        <v>FORMAZIONE DEL PERSONALE</v>
      </c>
      <c r="B9" s="322" t="str">
        <f>'t14'!B7</f>
        <v>L020</v>
      </c>
      <c r="C9" s="319">
        <f>'t14'!D7</f>
        <v>0</v>
      </c>
      <c r="D9" s="417" t="str">
        <f t="shared" si="0"/>
        <v> </v>
      </c>
      <c r="E9" s="1086"/>
      <c r="F9" s="1087"/>
      <c r="G9" s="1088"/>
      <c r="H9" s="414"/>
      <c r="I9" s="414"/>
      <c r="J9" s="414"/>
      <c r="K9" s="414"/>
      <c r="L9" s="414"/>
      <c r="M9" s="414"/>
      <c r="N9" s="414"/>
    </row>
    <row r="10" spans="1:14" ht="19.5" customHeight="1">
      <c r="A10" s="207" t="str">
        <f>'t14'!A8</f>
        <v>BENESSERE DEL PERSONALE</v>
      </c>
      <c r="B10" s="322" t="str">
        <f>'t14'!B8</f>
        <v>L090</v>
      </c>
      <c r="C10" s="319">
        <f>'t14'!D8</f>
        <v>0</v>
      </c>
      <c r="D10" s="417" t="str">
        <f t="shared" si="0"/>
        <v> </v>
      </c>
      <c r="E10" s="1086"/>
      <c r="F10" s="1087"/>
      <c r="G10" s="1088"/>
      <c r="H10" s="414"/>
      <c r="I10" s="414"/>
      <c r="J10" s="414"/>
      <c r="K10" s="414"/>
      <c r="L10" s="414"/>
      <c r="M10" s="414"/>
      <c r="N10" s="414"/>
    </row>
    <row r="11" spans="1:14" ht="19.5" customHeight="1" thickBot="1">
      <c r="A11" s="207" t="str">
        <f>'t14'!A9</f>
        <v>EQUO INDENNIZZO AL PERSONALE</v>
      </c>
      <c r="B11" s="322" t="str">
        <f>'t14'!B9</f>
        <v>L100</v>
      </c>
      <c r="C11" s="319">
        <f>'t14'!D9</f>
        <v>0</v>
      </c>
      <c r="D11" s="418" t="str">
        <f t="shared" si="0"/>
        <v> </v>
      </c>
      <c r="E11" s="1089"/>
      <c r="F11" s="1090"/>
      <c r="G11" s="1091"/>
      <c r="H11" s="414"/>
      <c r="I11" s="414"/>
      <c r="J11" s="414"/>
      <c r="K11" s="414"/>
      <c r="L11" s="414"/>
      <c r="M11" s="414"/>
      <c r="N11" s="414"/>
    </row>
    <row r="12" spans="1:14" ht="30.75" customHeight="1" thickBot="1">
      <c r="A12" s="207" t="str">
        <f>'t14'!A10</f>
        <v>SOMME CORRISPOSTE AD AGENZIA DI SOMMINISTRAZIONE(INTERINALI)</v>
      </c>
      <c r="B12" s="322" t="str">
        <f>'t14'!B10</f>
        <v>L105</v>
      </c>
      <c r="C12" s="319">
        <f>'t14'!D10</f>
        <v>0</v>
      </c>
      <c r="D12" s="418" t="str">
        <f t="shared" si="0"/>
        <v> </v>
      </c>
      <c r="E12" s="1078" t="str">
        <f>(IF(AND(C12=0,C24&gt;0),"P062 VALORIZZATA; INSERIRE SOMME SPETTANTI ALL'AGENZIA (L105)",IF(AND(C12&gt;0,C24&gt;0,C12&gt;(C24/100*30)),"ATTENZIONE: la voce L105 supera il 30% della voce P062. Il salvataggio produrrà l'INCONGRUENZA 1 che dovrà essere giustificata"," ")))</f>
        <v> </v>
      </c>
      <c r="F12" s="1095"/>
      <c r="G12" s="1096"/>
      <c r="H12" s="414"/>
      <c r="I12" s="414"/>
      <c r="J12" s="414"/>
      <c r="K12" s="414"/>
      <c r="L12" s="414"/>
      <c r="M12" s="414"/>
      <c r="N12" s="414"/>
    </row>
    <row r="13" spans="1:14" ht="19.5" customHeight="1" thickBot="1">
      <c r="A13" s="207" t="str">
        <f>'t14'!A11</f>
        <v>COPERTURE ASSICURATIVE</v>
      </c>
      <c r="B13" s="322" t="str">
        <f>'t14'!B11</f>
        <v>L107</v>
      </c>
      <c r="C13" s="319">
        <f>'t14'!D11</f>
        <v>0</v>
      </c>
      <c r="D13" s="416" t="str">
        <f aca="true" t="shared" si="1" ref="D13:D21">IF($B$4=0," ",(IF(C13=0," ",C13/$B$4)))</f>
        <v> </v>
      </c>
      <c r="E13" s="1075" t="str">
        <f>IF($B$4=0,"TABELLE 12 -13 ASSENTI",(IF('t12'!$K$44=0,"TAB. 12 ASSENTE",(IF('t13'!$AA$44=0,"TAB. 13 ASSENTE"," ")))))</f>
        <v>TABELLE 12 -13 ASSENTI</v>
      </c>
      <c r="F13" s="1079" t="s">
        <v>266</v>
      </c>
      <c r="G13" s="1097" t="s">
        <v>266</v>
      </c>
      <c r="H13" s="414"/>
      <c r="I13" s="414"/>
      <c r="J13" s="414"/>
      <c r="K13" s="414"/>
      <c r="L13" s="414"/>
      <c r="M13" s="414"/>
      <c r="N13" s="414"/>
    </row>
    <row r="14" spans="1:14" ht="41.25" customHeight="1" thickBot="1">
      <c r="A14" s="207" t="str">
        <f>'t14'!A12</f>
        <v>CONTRATTI DI COLLABORAZIONE COORDINATA E CONTINUATIVA</v>
      </c>
      <c r="B14" s="322" t="str">
        <f>'t14'!B12</f>
        <v>L108</v>
      </c>
      <c r="C14" s="319">
        <f>'t14'!D12</f>
        <v>0</v>
      </c>
      <c r="D14" s="417" t="str">
        <f t="shared" si="1"/>
        <v> </v>
      </c>
      <c r="E14" s="1078" t="str">
        <f>IF(SI_1!G56=0,IF('t14'!D12=0," ","MANCA IL NUMERO DEI CONTRATTI NELLA SI_1"),IF('t14'!D12=0,"VERIFICARE SE INSERIRE LE SPESE"," "))</f>
        <v> </v>
      </c>
      <c r="F14" s="1079"/>
      <c r="G14" s="344" t="str">
        <f>IF(AND(C14&gt;0,SI_1!G56&gt;0),"VALORE MEDIO UNITARIO DI SPESA =  "&amp;C14/SI_1!G56," ")</f>
        <v> </v>
      </c>
      <c r="H14" s="414"/>
      <c r="I14" s="414"/>
      <c r="J14" s="414"/>
      <c r="K14" s="414"/>
      <c r="L14" s="414"/>
      <c r="M14" s="414"/>
      <c r="N14" s="414"/>
    </row>
    <row r="15" spans="1:14" ht="41.25" customHeight="1" thickBot="1">
      <c r="A15" s="207" t="str">
        <f>'t14'!A13</f>
        <v>INCARICHI LIBERO PROFESSIONALI/STUDIO/RICERCA/CONSULENZA</v>
      </c>
      <c r="B15" s="322" t="str">
        <f>'t14'!B13</f>
        <v>L109</v>
      </c>
      <c r="C15" s="319">
        <f>'t14'!D13</f>
        <v>0</v>
      </c>
      <c r="D15" s="417" t="str">
        <f t="shared" si="1"/>
        <v> </v>
      </c>
      <c r="E15" s="1078" t="str">
        <f>IF(SI_1!G59=0,IF('t14'!D13=0," ","MANCA IL NUMERO DEI CONTRATTI NELLA SI_1"),IF('t14'!D13=0,"VERIFICARE SE INSERIRE LE SPESE"," "))</f>
        <v> </v>
      </c>
      <c r="F15" s="1079"/>
      <c r="G15" s="344" t="str">
        <f>IF(AND(C15&gt;0,SI_1!G59&gt;0),"VALORE MEDIO UNITARIO DI SPESA =  "&amp;C15/SI_1!G59," ")</f>
        <v> </v>
      </c>
      <c r="H15" s="414"/>
      <c r="I15" s="414"/>
      <c r="J15" s="414"/>
      <c r="K15" s="414"/>
      <c r="L15" s="414"/>
      <c r="M15" s="414"/>
      <c r="N15" s="414"/>
    </row>
    <row r="16" spans="1:14" ht="41.25" customHeight="1" thickBot="1">
      <c r="A16" s="207" t="str">
        <f>'t14'!A14</f>
        <v>CONTRATTI PER RESA SERVIZI/ADEMPIMENTI OBBLIGATORI PER LEGGE</v>
      </c>
      <c r="B16" s="322" t="str">
        <f>'t14'!B14</f>
        <v>L115</v>
      </c>
      <c r="C16" s="319">
        <f>'t14'!D14</f>
        <v>0</v>
      </c>
      <c r="D16" s="417" t="str">
        <f>IF($B$4=0," ",(IF(C16=0," ",C16/$B$4)))</f>
        <v> </v>
      </c>
      <c r="E16" s="1078" t="str">
        <f>IF(SI_1!G62=0,IF('t14'!D14=0," ","MANCA IL NUMERO DEI CONTRATTI NELLA SI_1"),IF('t14'!D14=0,"VERIFICARE SE INSERIRE LE SPESE"," "))</f>
        <v> </v>
      </c>
      <c r="F16" s="1079"/>
      <c r="G16" s="344" t="str">
        <f>IF(AND(C16&gt;0,SI_1!G62&gt;0),"VALORE MEDIO UNITARIO DI SPESA =  "&amp;C16/SI_1!G62," ")</f>
        <v> </v>
      </c>
      <c r="H16" s="414"/>
      <c r="I16" s="414"/>
      <c r="J16" s="414"/>
      <c r="K16" s="414"/>
      <c r="L16" s="414"/>
      <c r="M16" s="414"/>
      <c r="N16" s="414"/>
    </row>
    <row r="17" spans="1:14" ht="19.5" customHeight="1">
      <c r="A17" s="207" t="str">
        <f>'t14'!A15</f>
        <v>ALTRE SPESE</v>
      </c>
      <c r="B17" s="322" t="str">
        <f>'t14'!B15</f>
        <v>L110</v>
      </c>
      <c r="C17" s="319">
        <f>'t14'!D15</f>
        <v>0</v>
      </c>
      <c r="D17" s="417" t="str">
        <f t="shared" si="1"/>
        <v> </v>
      </c>
      <c r="E17" s="1092" t="str">
        <f>IF($B$4=0,"TABELLE 12 -13 ASSENTI",(IF('t12'!K44=0,"TAB. 12 ASSENTE",(IF('t13'!AA44=0,"TAB. 13 ASSENTE"," ")))))</f>
        <v>TABELLE 12 -13 ASSENTI</v>
      </c>
      <c r="F17" s="1098" t="s">
        <v>266</v>
      </c>
      <c r="G17" s="1099" t="s">
        <v>266</v>
      </c>
      <c r="H17" s="414"/>
      <c r="I17" s="414"/>
      <c r="J17" s="414"/>
      <c r="K17" s="414"/>
      <c r="L17" s="414"/>
      <c r="M17" s="414"/>
      <c r="N17" s="414"/>
    </row>
    <row r="18" spans="1:14" ht="19.5" customHeight="1">
      <c r="A18" s="207" t="str">
        <f>'t14'!A16</f>
        <v>RETRIBUZIONI PERSONALE  A TEMPO DETERMINATO</v>
      </c>
      <c r="B18" s="322" t="str">
        <f>'t14'!B16</f>
        <v>P015</v>
      </c>
      <c r="C18" s="319">
        <f>'t14'!D16</f>
        <v>0</v>
      </c>
      <c r="D18" s="417" t="str">
        <f t="shared" si="1"/>
        <v> </v>
      </c>
      <c r="E18" s="1100" t="s">
        <v>266</v>
      </c>
      <c r="F18" s="1101" t="s">
        <v>266</v>
      </c>
      <c r="G18" s="1102" t="s">
        <v>266</v>
      </c>
      <c r="H18" s="414"/>
      <c r="I18" s="414"/>
      <c r="J18" s="414"/>
      <c r="K18" s="414"/>
      <c r="L18" s="414"/>
      <c r="M18" s="414"/>
      <c r="N18" s="414"/>
    </row>
    <row r="19" spans="1:14" ht="19.5" customHeight="1">
      <c r="A19" s="207" t="str">
        <f>'t14'!A17</f>
        <v>RETRIBUZIONI PERSONALE CON CONTRATTO DI FORMAZIONE E LAVORO</v>
      </c>
      <c r="B19" s="322" t="str">
        <f>'t14'!B17</f>
        <v>P016</v>
      </c>
      <c r="C19" s="319">
        <f>'t14'!D17</f>
        <v>0</v>
      </c>
      <c r="D19" s="417" t="str">
        <f t="shared" si="1"/>
        <v> </v>
      </c>
      <c r="E19" s="1100" t="s">
        <v>266</v>
      </c>
      <c r="F19" s="1101" t="s">
        <v>266</v>
      </c>
      <c r="G19" s="1102" t="s">
        <v>266</v>
      </c>
      <c r="H19" s="414"/>
      <c r="I19" s="414"/>
      <c r="J19" s="414"/>
      <c r="K19" s="414"/>
      <c r="L19" s="414"/>
      <c r="M19" s="414"/>
      <c r="N19" s="414"/>
    </row>
    <row r="20" spans="1:14" ht="19.5" customHeight="1" thickBot="1">
      <c r="A20" s="207" t="str">
        <f>'t14'!A18</f>
        <v>INDENNITA' DI MISSIONE E TRASFERIMENTO</v>
      </c>
      <c r="B20" s="322" t="str">
        <f>'t14'!B18</f>
        <v>P030</v>
      </c>
      <c r="C20" s="319">
        <f>'t14'!D18</f>
        <v>0</v>
      </c>
      <c r="D20" s="417" t="str">
        <f t="shared" si="1"/>
        <v> </v>
      </c>
      <c r="E20" s="1103" t="s">
        <v>266</v>
      </c>
      <c r="F20" s="1104" t="s">
        <v>266</v>
      </c>
      <c r="G20" s="1105" t="s">
        <v>266</v>
      </c>
      <c r="H20" s="414"/>
      <c r="I20" s="414"/>
      <c r="J20" s="414"/>
      <c r="K20" s="414"/>
      <c r="L20" s="414"/>
      <c r="M20" s="414"/>
      <c r="N20" s="414"/>
    </row>
    <row r="21" spans="1:14" ht="30.75" customHeight="1" thickBot="1">
      <c r="A21" s="207" t="str">
        <f>'t14'!A20</f>
        <v>CONTRIBUTI A CARICO DELL'AMM.NE SU COMP. FISSE E ACCESSORIE</v>
      </c>
      <c r="B21" s="322" t="str">
        <f>'t14'!B20</f>
        <v>P055</v>
      </c>
      <c r="C21" s="319">
        <f>'t14'!D20</f>
        <v>0</v>
      </c>
      <c r="D21" s="417" t="str">
        <f t="shared" si="1"/>
        <v> </v>
      </c>
      <c r="E21" s="490" t="str">
        <f>IF(AND(C31=0,B4=0)," ",IF(C31=0,"TABELLA 14 ASSENTE",IF(AND(B4=0,C18=0,C19=0,C25=0),"INSERIRE RETRIBUZIONI",IF(C21=0,"INSERIRE CONTRIBUTI",ROUND((C21/(B4+C18+C19+C25)*100),2)))))</f>
        <v> </v>
      </c>
      <c r="F21" s="1095" t="str">
        <f>IF(AND(B4=0,C31=0)," ",IF(C31=0,"VALORE INCONGRUENTE",IF(C21=0," ",IF(OR(E21&lt;25.398,E21&gt;34.362),"VALORE INCONGRUENTE (Inc. 4)","OK"))))</f>
        <v> </v>
      </c>
      <c r="G21" s="1096"/>
      <c r="H21" s="414"/>
      <c r="I21" s="414"/>
      <c r="J21" s="414"/>
      <c r="K21" s="414"/>
      <c r="L21" s="414"/>
      <c r="M21" s="414"/>
      <c r="N21" s="414"/>
    </row>
    <row r="22" spans="1:14" ht="30.75" customHeight="1" thickBot="1">
      <c r="A22" s="207" t="str">
        <f>'t14'!A21</f>
        <v>QUOTE ANNUE ACCANTONAMENTO TFR O ALTRA IND. FINE SERVIZIO</v>
      </c>
      <c r="B22" s="322" t="str">
        <f>'t14'!B21</f>
        <v>P058</v>
      </c>
      <c r="C22" s="319">
        <f>'t14'!D21</f>
        <v>0</v>
      </c>
      <c r="D22" s="417" t="str">
        <f>IF($B$4=0," ",(IF(C22=0," ",C22/$B$4)))</f>
        <v> </v>
      </c>
      <c r="E22" s="1086" t="str">
        <f>IF($B$4=0,"TABELLE 12 -13 ASSENTI",(IF('t12'!$K$44=0,"TAB. 12 ASSENTE",(IF('t13'!$AA$44=0,"TAB. 13 ASSENTE"," ")))))</f>
        <v>TABELLE 12 -13 ASSENTI</v>
      </c>
      <c r="F22" s="1087" t="s">
        <v>266</v>
      </c>
      <c r="G22" s="1088" t="s">
        <v>266</v>
      </c>
      <c r="H22" s="414"/>
      <c r="I22" s="414"/>
      <c r="J22" s="414"/>
      <c r="K22" s="414"/>
      <c r="L22" s="414"/>
      <c r="M22" s="414"/>
      <c r="N22" s="414"/>
    </row>
    <row r="23" spans="1:14" ht="24" customHeight="1" thickBot="1">
      <c r="A23" s="207" t="str">
        <f>'t14'!A22</f>
        <v>IRAP</v>
      </c>
      <c r="B23" s="322" t="str">
        <f>'t14'!B22</f>
        <v>P061</v>
      </c>
      <c r="C23" s="319">
        <f>'t14'!D22</f>
        <v>0</v>
      </c>
      <c r="D23" s="417" t="str">
        <f>IF($B$4=0," ",IF(C23=0," ",C23/$B$4))</f>
        <v> </v>
      </c>
      <c r="E23" s="490" t="str">
        <f>IF(AND(B4=0,C31=0)," ",IF(C31=0,"TABELLA 14 ASSENTE",IF(AND(B4=0,C18=0,C19=0,C25=0),"INSERIRE RETRIBUZIONI",IF(C23=0,"INSERIRE SOMME IRAP",ROUND((C23/(B4+C18+C19+C25)*100),2)))))</f>
        <v> </v>
      </c>
      <c r="F23" s="1095" t="str">
        <f>IF('t14'!G22=1,IF(E23&gt;8.5,"VALORE INCONGRUENTE (Inc.4)","E' stata dichiarata IRAP Commerciale"),IF(AND(B4=0,C31=0)," ",IF(C31=0,"VALORE INCONGRUENTE",IF(C23=0," ",IF(OR(E23&lt;7.65,E23&gt;9.35),"VALORE INCONGRUENTE (Inc.4)","OK")))))</f>
        <v> </v>
      </c>
      <c r="G23" s="1096"/>
      <c r="H23" s="414"/>
      <c r="I23" s="414"/>
      <c r="J23" s="414"/>
      <c r="K23" s="414"/>
      <c r="L23" s="414"/>
      <c r="M23" s="414"/>
      <c r="N23" s="414"/>
    </row>
    <row r="24" spans="1:14" ht="19.5" customHeight="1" thickBot="1">
      <c r="A24" s="207" t="str">
        <f>'t14'!A23</f>
        <v>ONERI PER I CONTRATTI DI SOMMINISTRAZIONE(INTERINALI)</v>
      </c>
      <c r="B24" s="322" t="str">
        <f>'t14'!B23</f>
        <v>P062</v>
      </c>
      <c r="C24" s="320">
        <f>'t14'!D23</f>
        <v>0</v>
      </c>
      <c r="D24" s="419" t="str">
        <f>IF($B$4=0," ",(IF(AND(C24=0,C12&gt;0),"MANCANO GLI ONERI PER I LAVORATORI",IF(C24=0," ",C24/$B$4))))</f>
        <v> </v>
      </c>
      <c r="E24" s="1075" t="str">
        <f>(IF(AND(C24=0,C12&gt;0),"L105 VALORIZZATA; INSERIRE RETRIBUZIONI PER INTERINALI (P062)"," "))</f>
        <v> </v>
      </c>
      <c r="F24" s="1076"/>
      <c r="G24" s="1077"/>
      <c r="H24" s="414"/>
      <c r="I24" s="414"/>
      <c r="J24" s="414"/>
      <c r="K24" s="414"/>
      <c r="L24" s="414"/>
      <c r="M24" s="414"/>
      <c r="N24" s="414"/>
    </row>
    <row r="25" spans="1:14" ht="19.5" customHeight="1">
      <c r="A25" s="207" t="str">
        <f>'t14'!A24</f>
        <v>COMPENSI PER PERSONALE LSU/LPU</v>
      </c>
      <c r="B25" s="322" t="str">
        <f>'t14'!B24</f>
        <v>P065</v>
      </c>
      <c r="C25" s="319">
        <f>'t14'!D24</f>
        <v>0</v>
      </c>
      <c r="D25" s="421" t="str">
        <f aca="true" t="shared" si="2" ref="D25:D30">IF($B$4=0," ",(IF(C25=0," ",C25/$B$4)))</f>
        <v> </v>
      </c>
      <c r="E25" s="1086" t="str">
        <f>IF($B$4=0,"TABELLE 12 -13 ASSENTI",(IF('t12'!$K$44=0,"TAB. 12 ASSENTE",(IF('t13'!$AA$44=0,"TAB. 13 ASSENTE"," ")))))</f>
        <v>TABELLE 12 -13 ASSENTI</v>
      </c>
      <c r="F25" s="1087"/>
      <c r="G25" s="1088"/>
      <c r="H25" s="414"/>
      <c r="I25" s="414"/>
      <c r="J25" s="414"/>
      <c r="K25" s="414"/>
      <c r="L25" s="414"/>
      <c r="M25" s="414"/>
      <c r="N25" s="414"/>
    </row>
    <row r="26" spans="1:14" ht="19.5" customHeight="1">
      <c r="A26" s="207" t="str">
        <f>'t14'!A25</f>
        <v>SOMME RIMBORSATE PER PERSONALE COMAND./FUORI RUOLO/IN CONV.</v>
      </c>
      <c r="B26" s="322" t="str">
        <f>'t14'!B25</f>
        <v>P071</v>
      </c>
      <c r="C26" s="319">
        <f>'t14'!D25</f>
        <v>0</v>
      </c>
      <c r="D26" s="420" t="str">
        <f t="shared" si="2"/>
        <v> </v>
      </c>
      <c r="E26" s="1086"/>
      <c r="F26" s="1087"/>
      <c r="G26" s="1088"/>
      <c r="H26" s="414"/>
      <c r="I26" s="414"/>
      <c r="J26" s="414"/>
      <c r="K26" s="414"/>
      <c r="L26" s="414"/>
      <c r="M26" s="414"/>
      <c r="N26" s="414"/>
    </row>
    <row r="27" spans="1:14" ht="19.5" customHeight="1">
      <c r="A27" s="207" t="str">
        <f>'t14'!A26</f>
        <v>ALTRE SOMME RIMBORSATE ALLE AMMINISTRAZIONI</v>
      </c>
      <c r="B27" s="322" t="str">
        <f>'t14'!B26</f>
        <v>P074</v>
      </c>
      <c r="C27" s="319">
        <f>'t14'!D26</f>
        <v>0</v>
      </c>
      <c r="D27" s="420" t="str">
        <f t="shared" si="2"/>
        <v> </v>
      </c>
      <c r="E27" s="1086"/>
      <c r="F27" s="1087"/>
      <c r="G27" s="1088"/>
      <c r="H27" s="414"/>
      <c r="I27" s="414"/>
      <c r="J27" s="414"/>
      <c r="K27" s="414"/>
      <c r="L27" s="414"/>
      <c r="M27" s="414"/>
      <c r="N27" s="414"/>
    </row>
    <row r="28" spans="1:14" ht="19.5" customHeight="1">
      <c r="A28" s="207" t="str">
        <f>'t14'!A27</f>
        <v>SOMME RICEVUTE DA U.E. E/O PRIVATI (-)</v>
      </c>
      <c r="B28" s="322" t="str">
        <f>'t14'!B27</f>
        <v>P098</v>
      </c>
      <c r="C28" s="319">
        <f>'t14'!D27</f>
        <v>0</v>
      </c>
      <c r="D28" s="420" t="str">
        <f t="shared" si="2"/>
        <v> </v>
      </c>
      <c r="E28" s="1086"/>
      <c r="F28" s="1087"/>
      <c r="G28" s="1088"/>
      <c r="H28" s="414"/>
      <c r="I28" s="414"/>
      <c r="J28" s="414"/>
      <c r="K28" s="414"/>
      <c r="L28" s="414"/>
      <c r="M28" s="414"/>
      <c r="N28" s="414"/>
    </row>
    <row r="29" spans="1:14" ht="19.5" customHeight="1">
      <c r="A29" s="207" t="str">
        <f>'t14'!A28</f>
        <v>RIMBORSI RICEVUTI PER PERS. COMAND./FUORI RUOLO/IN CONV. (-)</v>
      </c>
      <c r="B29" s="322" t="str">
        <f>'t14'!B28</f>
        <v>P090</v>
      </c>
      <c r="C29" s="319">
        <f>'t14'!D28</f>
        <v>0</v>
      </c>
      <c r="D29" s="420" t="str">
        <f t="shared" si="2"/>
        <v> </v>
      </c>
      <c r="E29" s="1086"/>
      <c r="F29" s="1087"/>
      <c r="G29" s="1088"/>
      <c r="H29" s="414"/>
      <c r="I29" s="414"/>
      <c r="J29" s="414"/>
      <c r="K29" s="414"/>
      <c r="L29" s="414"/>
      <c r="M29" s="414"/>
      <c r="N29" s="414"/>
    </row>
    <row r="30" spans="1:14" ht="19.5" customHeight="1" thickBot="1">
      <c r="A30" s="207" t="str">
        <f>'t14'!A29</f>
        <v>ALTRI RIMBORSI RICEVUTI DALLE AMMINISTRAZIONI (-)</v>
      </c>
      <c r="B30" s="322" t="str">
        <f>'t14'!B29</f>
        <v>P099</v>
      </c>
      <c r="C30" s="319">
        <f>'t14'!D29</f>
        <v>0</v>
      </c>
      <c r="D30" s="420" t="str">
        <f t="shared" si="2"/>
        <v> </v>
      </c>
      <c r="E30" s="1089"/>
      <c r="F30" s="1090"/>
      <c r="G30" s="1091"/>
      <c r="H30" s="414"/>
      <c r="I30" s="414"/>
      <c r="J30" s="414"/>
      <c r="K30" s="414"/>
      <c r="L30" s="414"/>
      <c r="M30" s="414"/>
      <c r="N30" s="414"/>
    </row>
    <row r="31" spans="1:14" s="413" customFormat="1" ht="18" customHeight="1">
      <c r="A31" s="411" t="s">
        <v>58</v>
      </c>
      <c r="B31" s="411"/>
      <c r="C31" s="412">
        <f>SUM(C6:C30)</f>
        <v>0</v>
      </c>
      <c r="D31" s="411"/>
      <c r="E31" s="411"/>
      <c r="F31" s="411"/>
      <c r="G31" s="411"/>
      <c r="I31" s="415"/>
      <c r="J31" s="415"/>
      <c r="K31" s="415"/>
      <c r="L31" s="415"/>
      <c r="M31" s="415"/>
      <c r="N31" s="415"/>
    </row>
  </sheetData>
  <sheetProtection password="EA98" sheet="1" formatColumns="0" selectLockedCells="1" selectUnlockedCells="1"/>
  <mergeCells count="16">
    <mergeCell ref="E25:G30"/>
    <mergeCell ref="E6:G11"/>
    <mergeCell ref="E12:G12"/>
    <mergeCell ref="F21:G21"/>
    <mergeCell ref="F23:G23"/>
    <mergeCell ref="E13:G13"/>
    <mergeCell ref="E17:G20"/>
    <mergeCell ref="E22:G22"/>
    <mergeCell ref="E14:F14"/>
    <mergeCell ref="E15:F15"/>
    <mergeCell ref="E24:G24"/>
    <mergeCell ref="E16:F16"/>
    <mergeCell ref="A1:E1"/>
    <mergeCell ref="B2:G2"/>
    <mergeCell ref="B4:G4"/>
    <mergeCell ref="E5:G5"/>
  </mergeCells>
  <printOptions horizontalCentered="1" verticalCentered="1"/>
  <pageMargins left="0.1968503937007874" right="0.2362204724409449" top="0.1968503937007874" bottom="0.1968503937007874" header="0.15748031496062992" footer="0.15748031496062992"/>
  <pageSetup fitToHeight="1" fitToWidth="1" horizontalDpi="300" verticalDpi="300" orientation="landscape" paperSize="9" scale="72" r:id="rId1"/>
  <ignoredErrors>
    <ignoredError sqref="D24" formula="1"/>
  </ignoredErrors>
</worksheet>
</file>

<file path=xl/worksheets/sheet25.xml><?xml version="1.0" encoding="utf-8"?>
<worksheet xmlns="http://schemas.openxmlformats.org/spreadsheetml/2006/main" xmlns:r="http://schemas.openxmlformats.org/officeDocument/2006/relationships">
  <sheetPr codeName="Foglio30"/>
  <dimension ref="A1:K43"/>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47.66015625" style="5" customWidth="1"/>
    <col min="2" max="2" width="11.33203125" style="7" customWidth="1"/>
    <col min="3" max="3" width="21.33203125" style="408" customWidth="1"/>
    <col min="4" max="5" width="21.33203125" style="7" customWidth="1"/>
    <col min="6" max="6" width="21.33203125" style="360" customWidth="1"/>
    <col min="7" max="7" width="21.33203125" style="7" customWidth="1"/>
    <col min="8" max="8" width="9.33203125" style="103" customWidth="1"/>
  </cols>
  <sheetData>
    <row r="1" spans="1:11" s="5" customFormat="1" ht="43.5" customHeight="1">
      <c r="A1" s="972" t="str">
        <f>'t1'!A1</f>
        <v>GUARDIA di FINANZA - anno 2021</v>
      </c>
      <c r="B1" s="972"/>
      <c r="C1" s="972"/>
      <c r="D1" s="972"/>
      <c r="E1" s="972"/>
      <c r="F1" s="972"/>
      <c r="G1" s="972"/>
      <c r="I1" s="3"/>
      <c r="K1"/>
    </row>
    <row r="2" spans="3:11" s="5" customFormat="1" ht="12.75" customHeight="1">
      <c r="C2" s="405"/>
      <c r="D2" s="1059"/>
      <c r="E2" s="1059"/>
      <c r="F2" s="1059"/>
      <c r="G2" s="1059"/>
      <c r="H2" s="314"/>
      <c r="I2" s="3"/>
      <c r="K2"/>
    </row>
    <row r="3" spans="1:7" s="5" customFormat="1" ht="21" customHeight="1">
      <c r="A3" s="183" t="s">
        <v>269</v>
      </c>
      <c r="B3" s="7"/>
      <c r="C3" s="405"/>
      <c r="F3" s="361"/>
      <c r="G3" s="7"/>
    </row>
    <row r="4" spans="1:7" ht="53.25" customHeight="1">
      <c r="A4" s="169" t="s">
        <v>209</v>
      </c>
      <c r="B4" s="171" t="s">
        <v>171</v>
      </c>
      <c r="C4" s="406" t="str">
        <f>"Presenti 31.12."&amp;'t1'!L1&amp;" (Tab T1) uomini+donne della tabella T1"</f>
        <v>Presenti 31.12.2021 (Tab T1) uomini+donne della tabella T1</v>
      </c>
      <c r="D4" s="170" t="s">
        <v>264</v>
      </c>
      <c r="E4" s="170" t="s">
        <v>267</v>
      </c>
      <c r="F4" s="409" t="s">
        <v>268</v>
      </c>
      <c r="G4" s="170" t="s">
        <v>270</v>
      </c>
    </row>
    <row r="5" spans="1:8" s="187" customFormat="1" ht="9.75">
      <c r="A5" s="168"/>
      <c r="B5" s="181"/>
      <c r="C5" s="407" t="s">
        <v>173</v>
      </c>
      <c r="D5" s="185" t="s">
        <v>174</v>
      </c>
      <c r="E5" s="185" t="s">
        <v>175</v>
      </c>
      <c r="F5" s="410" t="s">
        <v>176</v>
      </c>
      <c r="G5" s="185"/>
      <c r="H5" s="103"/>
    </row>
    <row r="6" spans="1:7" ht="12.75">
      <c r="A6" s="125" t="str">
        <f>'t1'!A6</f>
        <v>COMANDANTE GENERALE</v>
      </c>
      <c r="B6" s="316" t="str">
        <f>'t1'!B6</f>
        <v>0D0219</v>
      </c>
      <c r="C6" s="656">
        <f>('t1'!K6+'t1'!L6)</f>
        <v>0</v>
      </c>
      <c r="D6" s="341">
        <f>'t5'!U7+'t5'!V7</f>
        <v>0</v>
      </c>
      <c r="E6" s="341">
        <f>'t4'!AO6</f>
        <v>0</v>
      </c>
      <c r="F6" s="342">
        <f>'t12'!C6</f>
        <v>0</v>
      </c>
      <c r="G6" s="362" t="str">
        <f>IF(OR(AND(NOT(C6),NOT(D6),NOT(E6),NOT(F6)),AND((OR(C6,D6,E6)),F6)),"OK","ERRORE")</f>
        <v>OK</v>
      </c>
    </row>
    <row r="7" spans="1:7" ht="12.75">
      <c r="A7" s="125" t="str">
        <f>'t1'!A7</f>
        <v>GENERALE CORPO DI ARMATA</v>
      </c>
      <c r="B7" s="316" t="str">
        <f>'t1'!B7</f>
        <v>0D0554</v>
      </c>
      <c r="C7" s="656">
        <f>('t1'!K7+'t1'!L7)</f>
        <v>0</v>
      </c>
      <c r="D7" s="341">
        <f>'t5'!U8+'t5'!V8</f>
        <v>0</v>
      </c>
      <c r="E7" s="341">
        <f>'t4'!AO7</f>
        <v>0</v>
      </c>
      <c r="F7" s="342">
        <f>'t12'!C7</f>
        <v>0</v>
      </c>
      <c r="G7" s="362" t="str">
        <f aca="true" t="shared" si="0" ref="G7:G43">IF(OR(AND(NOT(C7),NOT(D7),NOT(E7),NOT(F7)),AND((OR(C7,D7,E7)),F7)),"OK","ERRORE")</f>
        <v>OK</v>
      </c>
    </row>
    <row r="8" spans="1:7" ht="12.75">
      <c r="A8" s="125" t="str">
        <f>'t1'!A8</f>
        <v>GENERALE DI DIVISIONE</v>
      </c>
      <c r="B8" s="316" t="str">
        <f>'t1'!B8</f>
        <v>0D0221</v>
      </c>
      <c r="C8" s="656">
        <f>('t1'!K8+'t1'!L8)</f>
        <v>0</v>
      </c>
      <c r="D8" s="341">
        <f>'t5'!U9+'t5'!V9</f>
        <v>0</v>
      </c>
      <c r="E8" s="341">
        <f>'t4'!AO8</f>
        <v>0</v>
      </c>
      <c r="F8" s="342">
        <f>'t12'!C8</f>
        <v>0</v>
      </c>
      <c r="G8" s="362" t="str">
        <f t="shared" si="0"/>
        <v>OK</v>
      </c>
    </row>
    <row r="9" spans="1:7" ht="12.75">
      <c r="A9" s="125" t="str">
        <f>'t1'!A9</f>
        <v>GENERALE DI BRIGATA</v>
      </c>
      <c r="B9" s="316" t="str">
        <f>'t1'!B9</f>
        <v>0D0220</v>
      </c>
      <c r="C9" s="656">
        <f>('t1'!K9+'t1'!L9)</f>
        <v>0</v>
      </c>
      <c r="D9" s="341">
        <f>'t5'!U10+'t5'!V10</f>
        <v>0</v>
      </c>
      <c r="E9" s="341">
        <f>'t4'!AO9</f>
        <v>0</v>
      </c>
      <c r="F9" s="342">
        <f>'t12'!C9</f>
        <v>0</v>
      </c>
      <c r="G9" s="362" t="str">
        <f t="shared" si="0"/>
        <v>OK</v>
      </c>
    </row>
    <row r="10" spans="1:7" ht="12.75">
      <c r="A10" s="125" t="str">
        <f>'t1'!A10</f>
        <v>COLONNELLO + 23 ANNI</v>
      </c>
      <c r="B10" s="316" t="str">
        <f>'t1'!B10</f>
        <v>0D0524</v>
      </c>
      <c r="C10" s="656">
        <f>('t1'!K10+'t1'!L10)</f>
        <v>0</v>
      </c>
      <c r="D10" s="341">
        <f>'t5'!U11+'t5'!V11</f>
        <v>0</v>
      </c>
      <c r="E10" s="341">
        <f>'t4'!AO10</f>
        <v>0</v>
      </c>
      <c r="F10" s="342">
        <f>'t12'!C10</f>
        <v>0</v>
      </c>
      <c r="G10" s="362" t="str">
        <f t="shared" si="0"/>
        <v>OK</v>
      </c>
    </row>
    <row r="11" spans="1:7" ht="12.75">
      <c r="A11" s="125" t="str">
        <f>'t1'!A11</f>
        <v>COLONNELLO</v>
      </c>
      <c r="B11" s="316" t="str">
        <f>'t1'!B11</f>
        <v>0D0217</v>
      </c>
      <c r="C11" s="656">
        <f>('t1'!K11+'t1'!L11)</f>
        <v>0</v>
      </c>
      <c r="D11" s="341">
        <f>'t5'!U12+'t5'!V12</f>
        <v>0</v>
      </c>
      <c r="E11" s="341">
        <f>'t4'!AO11</f>
        <v>0</v>
      </c>
      <c r="F11" s="342">
        <f>'t12'!C11</f>
        <v>0</v>
      </c>
      <c r="G11" s="362" t="str">
        <f t="shared" si="0"/>
        <v>OK</v>
      </c>
    </row>
    <row r="12" spans="1:7" ht="12.75">
      <c r="A12" s="125" t="str">
        <f>'t1'!A12</f>
        <v>TENENTE COLONNELLO + 23 ANNI</v>
      </c>
      <c r="B12" s="316" t="str">
        <f>'t1'!B12</f>
        <v>0D0525</v>
      </c>
      <c r="C12" s="656">
        <f>('t1'!K12+'t1'!L12)</f>
        <v>0</v>
      </c>
      <c r="D12" s="341">
        <f>'t5'!U13+'t5'!V13</f>
        <v>0</v>
      </c>
      <c r="E12" s="341">
        <f>'t4'!AO12</f>
        <v>0</v>
      </c>
      <c r="F12" s="342">
        <f>'t12'!C12</f>
        <v>0</v>
      </c>
      <c r="G12" s="362" t="str">
        <f t="shared" si="0"/>
        <v>OK</v>
      </c>
    </row>
    <row r="13" spans="1:7" ht="12.75">
      <c r="A13" s="125" t="str">
        <f>'t1'!A13</f>
        <v>TENENTE COLONNELLO + 18 ANNI</v>
      </c>
      <c r="B13" s="316" t="str">
        <f>'t1'!B13</f>
        <v>0D0935</v>
      </c>
      <c r="C13" s="656">
        <f>('t1'!K13+'t1'!L13)</f>
        <v>0</v>
      </c>
      <c r="D13" s="341">
        <f>'t5'!U14+'t5'!V14</f>
        <v>0</v>
      </c>
      <c r="E13" s="341">
        <f>'t4'!AO13</f>
        <v>0</v>
      </c>
      <c r="F13" s="342">
        <f>'t12'!C13</f>
        <v>0</v>
      </c>
      <c r="G13" s="362" t="str">
        <f t="shared" si="0"/>
        <v>OK</v>
      </c>
    </row>
    <row r="14" spans="1:7" ht="12.75">
      <c r="A14" s="125" t="str">
        <f>'t1'!A14</f>
        <v>TENENTE COLONNELLO + 13 ANNI</v>
      </c>
      <c r="B14" s="316" t="str">
        <f>'t1'!B14</f>
        <v>0D0526</v>
      </c>
      <c r="C14" s="656">
        <f>('t1'!K14+'t1'!L14)</f>
        <v>0</v>
      </c>
      <c r="D14" s="341">
        <f>'t5'!U15+'t5'!V15</f>
        <v>0</v>
      </c>
      <c r="E14" s="341">
        <f>'t4'!AO14</f>
        <v>0</v>
      </c>
      <c r="F14" s="342">
        <f>'t12'!C14</f>
        <v>0</v>
      </c>
      <c r="G14" s="362" t="str">
        <f t="shared" si="0"/>
        <v>OK</v>
      </c>
    </row>
    <row r="15" spans="1:7" ht="12.75">
      <c r="A15" s="125" t="str">
        <f>'t1'!A15</f>
        <v>MAGGIORE + 23 ANNI</v>
      </c>
      <c r="B15" s="316" t="str">
        <f>'t1'!B15</f>
        <v>0D0527</v>
      </c>
      <c r="C15" s="656">
        <f>('t1'!K15+'t1'!L15)</f>
        <v>0</v>
      </c>
      <c r="D15" s="341">
        <f>'t5'!U16+'t5'!V16</f>
        <v>0</v>
      </c>
      <c r="E15" s="341">
        <f>'t4'!AO15</f>
        <v>0</v>
      </c>
      <c r="F15" s="342">
        <f>'t12'!C15</f>
        <v>0</v>
      </c>
      <c r="G15" s="362" t="str">
        <f t="shared" si="0"/>
        <v>OK</v>
      </c>
    </row>
    <row r="16" spans="1:7" ht="12.75">
      <c r="A16" s="125" t="str">
        <f>'t1'!A16</f>
        <v>MAGGIORE + 13 ANNI</v>
      </c>
      <c r="B16" s="316" t="str">
        <f>'t1'!B16</f>
        <v>0D0528</v>
      </c>
      <c r="C16" s="656">
        <f>('t1'!K16+'t1'!L16)</f>
        <v>0</v>
      </c>
      <c r="D16" s="341">
        <f>'t5'!U17+'t5'!V17</f>
        <v>0</v>
      </c>
      <c r="E16" s="341">
        <f>'t4'!AO16</f>
        <v>0</v>
      </c>
      <c r="F16" s="342">
        <f>'t12'!C16</f>
        <v>0</v>
      </c>
      <c r="G16" s="362" t="str">
        <f t="shared" si="0"/>
        <v>OK</v>
      </c>
    </row>
    <row r="17" spans="1:7" ht="12.75">
      <c r="A17" s="125" t="str">
        <f>'t1'!A17</f>
        <v>TENENTE COLONNELLO</v>
      </c>
      <c r="B17" s="316" t="str">
        <f>'t1'!B17</f>
        <v>019312</v>
      </c>
      <c r="C17" s="656">
        <f>('t1'!K17+'t1'!L17)</f>
        <v>0</v>
      </c>
      <c r="D17" s="341">
        <f>'t5'!U18+'t5'!V18</f>
        <v>0</v>
      </c>
      <c r="E17" s="341">
        <f>'t4'!AO17</f>
        <v>0</v>
      </c>
      <c r="F17" s="342">
        <f>'t12'!C17</f>
        <v>0</v>
      </c>
      <c r="G17" s="362" t="str">
        <f t="shared" si="0"/>
        <v>OK</v>
      </c>
    </row>
    <row r="18" spans="1:7" ht="12.75">
      <c r="A18" s="125" t="str">
        <f>'t1'!A18</f>
        <v>MAGGIORE CON 3 ANNI NEL GRADO</v>
      </c>
      <c r="B18" s="316" t="str">
        <f>'t1'!B18</f>
        <v>0D0936</v>
      </c>
      <c r="C18" s="656">
        <f>('t1'!K18+'t1'!L18)</f>
        <v>0</v>
      </c>
      <c r="D18" s="341">
        <f>'t5'!U19+'t5'!V19</f>
        <v>0</v>
      </c>
      <c r="E18" s="341">
        <f>'t4'!AO18</f>
        <v>0</v>
      </c>
      <c r="F18" s="342">
        <f>'t12'!C18</f>
        <v>0</v>
      </c>
      <c r="G18" s="362" t="str">
        <f t="shared" si="0"/>
        <v>OK</v>
      </c>
    </row>
    <row r="19" spans="1:7" ht="12.75">
      <c r="A19" s="125" t="str">
        <f>'t1'!A19</f>
        <v>MAGGIORE</v>
      </c>
      <c r="B19" s="316" t="str">
        <f>'t1'!B19</f>
        <v>019222</v>
      </c>
      <c r="C19" s="656">
        <f>('t1'!K19+'t1'!L19)</f>
        <v>0</v>
      </c>
      <c r="D19" s="341">
        <f>'t5'!U20+'t5'!V20</f>
        <v>0</v>
      </c>
      <c r="E19" s="341">
        <f>'t4'!AO19</f>
        <v>0</v>
      </c>
      <c r="F19" s="342">
        <f>'t12'!C19</f>
        <v>0</v>
      </c>
      <c r="G19" s="362" t="str">
        <f t="shared" si="0"/>
        <v>OK</v>
      </c>
    </row>
    <row r="20" spans="1:7" ht="12.75">
      <c r="A20" s="125" t="str">
        <f>'t1'!A20</f>
        <v>CAPITANO + 10 ANNI</v>
      </c>
      <c r="B20" s="316" t="str">
        <f>'t1'!B20</f>
        <v>018937</v>
      </c>
      <c r="C20" s="656">
        <f>('t1'!K20+'t1'!L20)</f>
        <v>0</v>
      </c>
      <c r="D20" s="341">
        <f>'t5'!U21+'t5'!V21</f>
        <v>0</v>
      </c>
      <c r="E20" s="341">
        <f>'t4'!AO20</f>
        <v>0</v>
      </c>
      <c r="F20" s="342">
        <f>'t12'!C20</f>
        <v>0</v>
      </c>
      <c r="G20" s="362" t="str">
        <f t="shared" si="0"/>
        <v>OK</v>
      </c>
    </row>
    <row r="21" spans="1:7" ht="12.75">
      <c r="A21" s="125" t="str">
        <f>'t1'!A21</f>
        <v>CAPITANO</v>
      </c>
      <c r="B21" s="316" t="str">
        <f>'t1'!B21</f>
        <v>018213</v>
      </c>
      <c r="C21" s="656">
        <f>('t1'!K21+'t1'!L21)</f>
        <v>0</v>
      </c>
      <c r="D21" s="341">
        <f>'t5'!U22+'t5'!V22</f>
        <v>0</v>
      </c>
      <c r="E21" s="341">
        <f>'t4'!AO21</f>
        <v>0</v>
      </c>
      <c r="F21" s="342">
        <f>'t12'!C21</f>
        <v>0</v>
      </c>
      <c r="G21" s="362" t="str">
        <f t="shared" si="0"/>
        <v>OK</v>
      </c>
    </row>
    <row r="22" spans="1:7" ht="12.75">
      <c r="A22" s="125" t="str">
        <f>'t1'!A22</f>
        <v>TENENTE</v>
      </c>
      <c r="B22" s="316" t="str">
        <f>'t1'!B22</f>
        <v>018226</v>
      </c>
      <c r="C22" s="656">
        <f>('t1'!K22+'t1'!L22)</f>
        <v>0</v>
      </c>
      <c r="D22" s="341">
        <f>'t5'!U23+'t5'!V23</f>
        <v>0</v>
      </c>
      <c r="E22" s="341">
        <f>'t4'!AO22</f>
        <v>0</v>
      </c>
      <c r="F22" s="342">
        <f>'t12'!C22</f>
        <v>0</v>
      </c>
      <c r="G22" s="362" t="str">
        <f t="shared" si="0"/>
        <v>OK</v>
      </c>
    </row>
    <row r="23" spans="1:7" ht="12.75">
      <c r="A23" s="125" t="str">
        <f>'t1'!A23</f>
        <v>SOTTOTENENTE</v>
      </c>
      <c r="B23" s="316" t="str">
        <f>'t1'!B23</f>
        <v>017225</v>
      </c>
      <c r="C23" s="656">
        <f>('t1'!K23+'t1'!L23)</f>
        <v>0</v>
      </c>
      <c r="D23" s="341">
        <f>'t5'!U24+'t5'!V24</f>
        <v>0</v>
      </c>
      <c r="E23" s="341">
        <f>'t4'!AO23</f>
        <v>0</v>
      </c>
      <c r="F23" s="342">
        <f>'t12'!C23</f>
        <v>0</v>
      </c>
      <c r="G23" s="362" t="str">
        <f t="shared" si="0"/>
        <v>OK</v>
      </c>
    </row>
    <row r="24" spans="1:7" ht="12.75">
      <c r="A24" s="125" t="str">
        <f>'t1'!A24</f>
        <v>LUOGOTENENTE CARICHE SPECIALI</v>
      </c>
      <c r="B24" s="316" t="str">
        <f>'t1'!B24</f>
        <v>017964</v>
      </c>
      <c r="C24" s="656">
        <f>('t1'!K24+'t1'!L24)</f>
        <v>0</v>
      </c>
      <c r="D24" s="341">
        <f>'t5'!U25+'t5'!V25</f>
        <v>0</v>
      </c>
      <c r="E24" s="341">
        <f>'t4'!AO24</f>
        <v>0</v>
      </c>
      <c r="F24" s="342">
        <f>'t12'!C24</f>
        <v>0</v>
      </c>
      <c r="G24" s="362" t="str">
        <f t="shared" si="0"/>
        <v>OK</v>
      </c>
    </row>
    <row r="25" spans="1:7" ht="12.75">
      <c r="A25" s="125" t="str">
        <f>'t1'!A25</f>
        <v>LUOGOTENENTE</v>
      </c>
      <c r="B25" s="316" t="str">
        <f>'t1'!B25</f>
        <v>017836</v>
      </c>
      <c r="C25" s="656">
        <f>('t1'!K25+'t1'!L25)</f>
        <v>0</v>
      </c>
      <c r="D25" s="341">
        <f>'t5'!U26+'t5'!V26</f>
        <v>0</v>
      </c>
      <c r="E25" s="341">
        <f>'t4'!AO25</f>
        <v>0</v>
      </c>
      <c r="F25" s="342">
        <f>'t12'!C25</f>
        <v>0</v>
      </c>
      <c r="G25" s="362" t="str">
        <f t="shared" si="0"/>
        <v>OK</v>
      </c>
    </row>
    <row r="26" spans="1:7" ht="12.75">
      <c r="A26" s="125" t="str">
        <f>'t1'!A26</f>
        <v>MARESCIALLO AIUTANTE CON 8 ANNI NEL GRADO</v>
      </c>
      <c r="B26" s="316" t="str">
        <f>'t1'!B26</f>
        <v>017837</v>
      </c>
      <c r="C26" s="656">
        <f>('t1'!K26+'t1'!L26)</f>
        <v>0</v>
      </c>
      <c r="D26" s="341">
        <f>'t5'!U27+'t5'!V27</f>
        <v>0</v>
      </c>
      <c r="E26" s="341">
        <f>'t4'!AO26</f>
        <v>0</v>
      </c>
      <c r="F26" s="342">
        <f>'t12'!C26</f>
        <v>0</v>
      </c>
      <c r="G26" s="362" t="str">
        <f t="shared" si="0"/>
        <v>OK</v>
      </c>
    </row>
    <row r="27" spans="1:7" ht="12.75">
      <c r="A27" s="125" t="str">
        <f>'t1'!A27</f>
        <v>MARESCIALLO AIUTANTE</v>
      </c>
      <c r="B27" s="316" t="str">
        <f>'t1'!B27</f>
        <v>017237</v>
      </c>
      <c r="C27" s="656">
        <f>('t1'!K27+'t1'!L27)</f>
        <v>0</v>
      </c>
      <c r="D27" s="341">
        <f>'t5'!U28+'t5'!V28</f>
        <v>0</v>
      </c>
      <c r="E27" s="341">
        <f>'t4'!AO27</f>
        <v>0</v>
      </c>
      <c r="F27" s="342">
        <f>'t12'!C27</f>
        <v>0</v>
      </c>
      <c r="G27" s="362" t="str">
        <f t="shared" si="0"/>
        <v>OK</v>
      </c>
    </row>
    <row r="28" spans="1:7" ht="12.75">
      <c r="A28" s="125" t="str">
        <f>'t1'!A28</f>
        <v>MARESCIALLO CAPO CON 10 ANNI</v>
      </c>
      <c r="B28" s="316" t="str">
        <f>'t1'!B28</f>
        <v>016MC0</v>
      </c>
      <c r="C28" s="656">
        <f>('t1'!K28+'t1'!L28)</f>
        <v>0</v>
      </c>
      <c r="D28" s="341">
        <f>'t5'!U29+'t5'!V29</f>
        <v>0</v>
      </c>
      <c r="E28" s="341">
        <f>'t4'!AO28</f>
        <v>0</v>
      </c>
      <c r="F28" s="342">
        <f>'t12'!C28</f>
        <v>0</v>
      </c>
      <c r="G28" s="362" t="str">
        <f t="shared" si="0"/>
        <v>OK</v>
      </c>
    </row>
    <row r="29" spans="1:7" ht="12.75">
      <c r="A29" s="125" t="str">
        <f>'t1'!A29</f>
        <v>MARESCIALLO CAPO</v>
      </c>
      <c r="B29" s="316" t="str">
        <f>'t1'!B29</f>
        <v>016224</v>
      </c>
      <c r="C29" s="656">
        <f>('t1'!K29+'t1'!L29)</f>
        <v>0</v>
      </c>
      <c r="D29" s="341">
        <f>'t5'!U30+'t5'!V30</f>
        <v>0</v>
      </c>
      <c r="E29" s="341">
        <f>'t4'!AO29</f>
        <v>0</v>
      </c>
      <c r="F29" s="342">
        <f>'t12'!C29</f>
        <v>0</v>
      </c>
      <c r="G29" s="362" t="str">
        <f t="shared" si="0"/>
        <v>OK</v>
      </c>
    </row>
    <row r="30" spans="1:7" ht="12.75">
      <c r="A30" s="125" t="str">
        <f>'t1'!A30</f>
        <v>MARESCIALLO ORDINARIO</v>
      </c>
      <c r="B30" s="316" t="str">
        <f>'t1'!B30</f>
        <v>015238</v>
      </c>
      <c r="C30" s="656">
        <f>('t1'!K30+'t1'!L30)</f>
        <v>0</v>
      </c>
      <c r="D30" s="341">
        <f>'t5'!U31+'t5'!V31</f>
        <v>0</v>
      </c>
      <c r="E30" s="341">
        <f>'t4'!AO30</f>
        <v>0</v>
      </c>
      <c r="F30" s="342">
        <f>'t12'!C30</f>
        <v>0</v>
      </c>
      <c r="G30" s="362" t="str">
        <f t="shared" si="0"/>
        <v>OK</v>
      </c>
    </row>
    <row r="31" spans="1:7" ht="12.75">
      <c r="A31" s="125" t="str">
        <f>'t1'!A31</f>
        <v>MARESCIALLO</v>
      </c>
      <c r="B31" s="316" t="str">
        <f>'t1'!B31</f>
        <v>014324</v>
      </c>
      <c r="C31" s="656">
        <f>('t1'!K31+'t1'!L31)</f>
        <v>0</v>
      </c>
      <c r="D31" s="341">
        <f>'t5'!U32+'t5'!V32</f>
        <v>0</v>
      </c>
      <c r="E31" s="341">
        <f>'t4'!AO31</f>
        <v>0</v>
      </c>
      <c r="F31" s="342">
        <f>'t12'!C31</f>
        <v>0</v>
      </c>
      <c r="G31" s="362" t="str">
        <f t="shared" si="0"/>
        <v>OK</v>
      </c>
    </row>
    <row r="32" spans="1:7" ht="12.75">
      <c r="A32" s="125" t="str">
        <f>'t1'!A32</f>
        <v>BRIGADIERE CAPO QUALIFICA SPECIALE</v>
      </c>
      <c r="B32" s="316" t="str">
        <f>'t1'!B32</f>
        <v>015965</v>
      </c>
      <c r="C32" s="656">
        <f>('t1'!K32+'t1'!L32)</f>
        <v>0</v>
      </c>
      <c r="D32" s="341">
        <f>'t5'!U33+'t5'!V33</f>
        <v>0</v>
      </c>
      <c r="E32" s="341">
        <f>'t4'!AO32</f>
        <v>0</v>
      </c>
      <c r="F32" s="342">
        <f>'t12'!C32</f>
        <v>0</v>
      </c>
      <c r="G32" s="362" t="str">
        <f t="shared" si="0"/>
        <v>OK</v>
      </c>
    </row>
    <row r="33" spans="1:7" ht="12.75">
      <c r="A33" s="125" t="str">
        <f>'t1'!A33</f>
        <v>BRIGADIERE CAPO CON 4 ANNI NEL GRADO</v>
      </c>
      <c r="B33" s="316" t="str">
        <f>'t1'!B33</f>
        <v>015966</v>
      </c>
      <c r="C33" s="656">
        <f>('t1'!K33+'t1'!L33)</f>
        <v>0</v>
      </c>
      <c r="D33" s="341">
        <f>'t5'!U34+'t5'!V34</f>
        <v>0</v>
      </c>
      <c r="E33" s="341">
        <f>'t4'!AO33</f>
        <v>0</v>
      </c>
      <c r="F33" s="342">
        <f>'t12'!C33</f>
        <v>0</v>
      </c>
      <c r="G33" s="362" t="str">
        <f t="shared" si="0"/>
        <v>OK</v>
      </c>
    </row>
    <row r="34" spans="1:7" ht="12.75">
      <c r="A34" s="125" t="str">
        <f>'t1'!A34</f>
        <v>BRIGADIERE CAPO</v>
      </c>
      <c r="B34" s="316" t="str">
        <f>'t1'!B34</f>
        <v>015212</v>
      </c>
      <c r="C34" s="656">
        <f>('t1'!K34+'t1'!L34)</f>
        <v>0</v>
      </c>
      <c r="D34" s="341">
        <f>'t5'!U35+'t5'!V35</f>
        <v>0</v>
      </c>
      <c r="E34" s="341">
        <f>'t4'!AO34</f>
        <v>0</v>
      </c>
      <c r="F34" s="342">
        <f>'t12'!C34</f>
        <v>0</v>
      </c>
      <c r="G34" s="362" t="str">
        <f t="shared" si="0"/>
        <v>OK</v>
      </c>
    </row>
    <row r="35" spans="1:7" ht="12.75">
      <c r="A35" s="125" t="str">
        <f>'t1'!A35</f>
        <v>BRIGADIERE</v>
      </c>
      <c r="B35" s="316" t="str">
        <f>'t1'!B35</f>
        <v>014211</v>
      </c>
      <c r="C35" s="656">
        <f>('t1'!K35+'t1'!L35)</f>
        <v>0</v>
      </c>
      <c r="D35" s="341">
        <f>'t5'!U36+'t5'!V36</f>
        <v>0</v>
      </c>
      <c r="E35" s="341">
        <f>'t4'!AO35</f>
        <v>0</v>
      </c>
      <c r="F35" s="342">
        <f>'t12'!C35</f>
        <v>0</v>
      </c>
      <c r="G35" s="362" t="str">
        <f t="shared" si="0"/>
        <v>OK</v>
      </c>
    </row>
    <row r="36" spans="1:7" ht="12.75">
      <c r="A36" s="125" t="str">
        <f>'t1'!A36</f>
        <v>VICE BRIGADIERE</v>
      </c>
      <c r="B36" s="316" t="str">
        <f>'t1'!B36</f>
        <v>014230</v>
      </c>
      <c r="C36" s="656">
        <f>('t1'!K36+'t1'!L36)</f>
        <v>0</v>
      </c>
      <c r="D36" s="341">
        <f>'t5'!U37+'t5'!V37</f>
        <v>0</v>
      </c>
      <c r="E36" s="341">
        <f>'t4'!AO36</f>
        <v>0</v>
      </c>
      <c r="F36" s="342">
        <f>'t12'!C36</f>
        <v>0</v>
      </c>
      <c r="G36" s="362" t="str">
        <f t="shared" si="0"/>
        <v>OK</v>
      </c>
    </row>
    <row r="37" spans="1:7" ht="12.75">
      <c r="A37" s="125" t="str">
        <f>'t1'!A37</f>
        <v>APPUNTATO SCELTO QUALIFICA SPECIALE</v>
      </c>
      <c r="B37" s="316" t="str">
        <f>'t1'!B37</f>
        <v>013967</v>
      </c>
      <c r="C37" s="656">
        <f>('t1'!K37+'t1'!L37)</f>
        <v>0</v>
      </c>
      <c r="D37" s="341">
        <f>'t5'!U38+'t5'!V38</f>
        <v>0</v>
      </c>
      <c r="E37" s="341">
        <f>'t4'!AO37</f>
        <v>0</v>
      </c>
      <c r="F37" s="342">
        <f>'t12'!C37</f>
        <v>0</v>
      </c>
      <c r="G37" s="362" t="str">
        <f t="shared" si="0"/>
        <v>OK</v>
      </c>
    </row>
    <row r="38" spans="1:7" ht="12.75">
      <c r="A38" s="125" t="str">
        <f>'t1'!A38</f>
        <v>APPUNTATO SCELTO CON 5 ANNI NEL GRADO</v>
      </c>
      <c r="B38" s="316" t="str">
        <f>'t1'!B38</f>
        <v>013968</v>
      </c>
      <c r="C38" s="656">
        <f>('t1'!K38+'t1'!L38)</f>
        <v>0</v>
      </c>
      <c r="D38" s="341">
        <f>'t5'!U39+'t5'!V39</f>
        <v>0</v>
      </c>
      <c r="E38" s="341">
        <f>'t4'!AO38</f>
        <v>0</v>
      </c>
      <c r="F38" s="342">
        <f>'t12'!C38</f>
        <v>0</v>
      </c>
      <c r="G38" s="362" t="str">
        <f t="shared" si="0"/>
        <v>OK</v>
      </c>
    </row>
    <row r="39" spans="1:7" ht="12.75">
      <c r="A39" s="125" t="str">
        <f>'t1'!A39</f>
        <v>APPUNTATO SCELTO</v>
      </c>
      <c r="B39" s="316" t="str">
        <f>'t1'!B39</f>
        <v>013231</v>
      </c>
      <c r="C39" s="656">
        <f>('t1'!K39+'t1'!L39)</f>
        <v>0</v>
      </c>
      <c r="D39" s="341">
        <f>'t5'!U40+'t5'!V40</f>
        <v>0</v>
      </c>
      <c r="E39" s="341">
        <f>'t4'!AO39</f>
        <v>0</v>
      </c>
      <c r="F39" s="342">
        <f>'t12'!C39</f>
        <v>0</v>
      </c>
      <c r="G39" s="362" t="str">
        <f t="shared" si="0"/>
        <v>OK</v>
      </c>
    </row>
    <row r="40" spans="1:7" ht="12.75">
      <c r="A40" s="125" t="str">
        <f>'t1'!A40</f>
        <v>APPUNTATO</v>
      </c>
      <c r="B40" s="316" t="str">
        <f>'t1'!B40</f>
        <v>013210</v>
      </c>
      <c r="C40" s="656">
        <f>('t1'!K40+'t1'!L40)</f>
        <v>0</v>
      </c>
      <c r="D40" s="341">
        <f>'t5'!U41+'t5'!V41</f>
        <v>0</v>
      </c>
      <c r="E40" s="341">
        <f>'t4'!AO40</f>
        <v>0</v>
      </c>
      <c r="F40" s="342">
        <f>'t12'!C40</f>
        <v>0</v>
      </c>
      <c r="G40" s="362" t="str">
        <f t="shared" si="0"/>
        <v>OK</v>
      </c>
    </row>
    <row r="41" spans="1:7" ht="12.75">
      <c r="A41" s="125" t="str">
        <f>'t1'!A41</f>
        <v>FINANZIERE SCELTO</v>
      </c>
      <c r="B41" s="316" t="str">
        <f>'t1'!B41</f>
        <v>013236</v>
      </c>
      <c r="C41" s="656">
        <f>('t1'!K41+'t1'!L41)</f>
        <v>0</v>
      </c>
      <c r="D41" s="341">
        <f>'t5'!U42+'t5'!V42</f>
        <v>0</v>
      </c>
      <c r="E41" s="341">
        <f>'t4'!AO41</f>
        <v>0</v>
      </c>
      <c r="F41" s="342">
        <f>'t12'!C41</f>
        <v>0</v>
      </c>
      <c r="G41" s="362" t="str">
        <f t="shared" si="0"/>
        <v>OK</v>
      </c>
    </row>
    <row r="42" spans="1:7" ht="12.75">
      <c r="A42" s="125" t="str">
        <f>'t1'!A42</f>
        <v>FINANZIERE</v>
      </c>
      <c r="B42" s="316" t="str">
        <f>'t1'!B42</f>
        <v>013234</v>
      </c>
      <c r="C42" s="656">
        <f>('t1'!K42+'t1'!L42)</f>
        <v>0</v>
      </c>
      <c r="D42" s="341">
        <f>'t5'!U43+'t5'!V43</f>
        <v>0</v>
      </c>
      <c r="E42" s="341">
        <f>'t4'!AO42</f>
        <v>0</v>
      </c>
      <c r="F42" s="342">
        <f>'t12'!C42</f>
        <v>0</v>
      </c>
      <c r="G42" s="362" t="str">
        <f t="shared" si="0"/>
        <v>OK</v>
      </c>
    </row>
    <row r="43" spans="1:7" ht="12.75">
      <c r="A43" s="125" t="str">
        <f>'t1'!A43</f>
        <v>ALLIEVI</v>
      </c>
      <c r="B43" s="316" t="str">
        <f>'t1'!B43</f>
        <v>000180</v>
      </c>
      <c r="C43" s="656">
        <f>('t1'!K43+'t1'!L43)</f>
        <v>0</v>
      </c>
      <c r="D43" s="341">
        <f>'t5'!U44+'t5'!V44</f>
        <v>0</v>
      </c>
      <c r="E43" s="341">
        <f>'t4'!AO43</f>
        <v>0</v>
      </c>
      <c r="F43" s="342">
        <f>'t12'!C43</f>
        <v>0</v>
      </c>
      <c r="G43" s="362" t="str">
        <f t="shared" si="0"/>
        <v>OK</v>
      </c>
    </row>
  </sheetData>
  <sheetProtection password="EA98" sheet="1" formatColumns="0" selectLockedCells="1" selectUnlockedCells="1"/>
  <mergeCells count="2">
    <mergeCell ref="A1:G1"/>
    <mergeCell ref="D2:G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6.xml><?xml version="1.0" encoding="utf-8"?>
<worksheet xmlns="http://schemas.openxmlformats.org/spreadsheetml/2006/main" xmlns:r="http://schemas.openxmlformats.org/officeDocument/2006/relationships">
  <sheetPr codeName="Foglio31"/>
  <dimension ref="A1:I43"/>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47.66015625" style="5" customWidth="1"/>
    <col min="2" max="2" width="11.33203125" style="7" customWidth="1"/>
    <col min="3" max="3" width="17.83203125" style="7" customWidth="1"/>
    <col min="4" max="4" width="26.66015625" style="360" customWidth="1"/>
    <col min="5" max="5" width="15.83203125" style="7" customWidth="1"/>
    <col min="6" max="6" width="9.33203125" style="103" customWidth="1"/>
  </cols>
  <sheetData>
    <row r="1" spans="1:9" s="5" customFormat="1" ht="43.5" customHeight="1">
      <c r="A1" s="972" t="str">
        <f>'t1'!A1</f>
        <v>GUARDIA di FINANZA - anno 2021</v>
      </c>
      <c r="B1" s="972"/>
      <c r="C1" s="972"/>
      <c r="D1" s="972"/>
      <c r="E1" s="972"/>
      <c r="G1" s="3"/>
      <c r="I1"/>
    </row>
    <row r="2" spans="3:9" s="5" customFormat="1" ht="12.75" customHeight="1">
      <c r="C2" s="1059"/>
      <c r="D2" s="1059"/>
      <c r="E2" s="1059"/>
      <c r="F2" s="314"/>
      <c r="G2" s="3"/>
      <c r="I2"/>
    </row>
    <row r="3" spans="1:5" s="5" customFormat="1" ht="21" customHeight="1">
      <c r="A3" s="183" t="s">
        <v>302</v>
      </c>
      <c r="B3" s="7"/>
      <c r="D3" s="361"/>
      <c r="E3" s="7"/>
    </row>
    <row r="4" spans="1:5" ht="81.75" customHeight="1">
      <c r="A4" s="169" t="s">
        <v>209</v>
      </c>
      <c r="B4" s="171" t="s">
        <v>171</v>
      </c>
      <c r="C4" s="170" t="s">
        <v>265</v>
      </c>
      <c r="D4" s="409" t="s">
        <v>285</v>
      </c>
      <c r="E4" s="170" t="s">
        <v>275</v>
      </c>
    </row>
    <row r="5" spans="1:6" s="187" customFormat="1" ht="9.75">
      <c r="A5" s="168"/>
      <c r="B5" s="181"/>
      <c r="C5" s="185" t="s">
        <v>173</v>
      </c>
      <c r="D5" s="410" t="s">
        <v>174</v>
      </c>
      <c r="E5" s="185"/>
      <c r="F5" s="186"/>
    </row>
    <row r="6" spans="1:5" ht="12.75">
      <c r="A6" s="125" t="str">
        <f>'t1'!A6</f>
        <v>COMANDANTE GENERALE</v>
      </c>
      <c r="B6" s="316" t="str">
        <f>'t1'!B6</f>
        <v>0D0219</v>
      </c>
      <c r="C6" s="341">
        <f>'t13'!AA6</f>
        <v>0</v>
      </c>
      <c r="D6" s="342">
        <f>('t3'!K6+'t3'!L6+'t3'!M6+'t3'!N6+'t3'!O6+'t3'!P6)+('t12'!C6/12)</f>
        <v>0</v>
      </c>
      <c r="E6" s="362" t="str">
        <f>IF(OR((NOT(C6)),(AND(C6&gt;=0,D6&gt;0))),"OK","ERRORE")</f>
        <v>OK</v>
      </c>
    </row>
    <row r="7" spans="1:5" ht="12.75">
      <c r="A7" s="125" t="str">
        <f>'t1'!A7</f>
        <v>GENERALE CORPO DI ARMATA</v>
      </c>
      <c r="B7" s="316" t="str">
        <f>'t1'!B7</f>
        <v>0D0554</v>
      </c>
      <c r="C7" s="341">
        <f>'t13'!AA7</f>
        <v>0</v>
      </c>
      <c r="D7" s="342">
        <f>('t3'!K7+'t3'!L7+'t3'!M7+'t3'!N7+'t3'!O7+'t3'!P7)+('t12'!C7/12)</f>
        <v>0</v>
      </c>
      <c r="E7" s="362" t="str">
        <f aca="true" t="shared" si="0" ref="E7:E43">IF(OR((NOT(C7)),(AND(C7&gt;=0,D7&gt;0))),"OK","ERRORE")</f>
        <v>OK</v>
      </c>
    </row>
    <row r="8" spans="1:5" ht="12.75">
      <c r="A8" s="125" t="str">
        <f>'t1'!A8</f>
        <v>GENERALE DI DIVISIONE</v>
      </c>
      <c r="B8" s="316" t="str">
        <f>'t1'!B8</f>
        <v>0D0221</v>
      </c>
      <c r="C8" s="341">
        <f>'t13'!AA8</f>
        <v>0</v>
      </c>
      <c r="D8" s="342">
        <f>('t3'!K8+'t3'!L8+'t3'!M8+'t3'!N8+'t3'!O8+'t3'!P8)+('t12'!C8/12)</f>
        <v>0</v>
      </c>
      <c r="E8" s="362" t="str">
        <f t="shared" si="0"/>
        <v>OK</v>
      </c>
    </row>
    <row r="9" spans="1:5" ht="12.75">
      <c r="A9" s="125" t="str">
        <f>'t1'!A9</f>
        <v>GENERALE DI BRIGATA</v>
      </c>
      <c r="B9" s="316" t="str">
        <f>'t1'!B9</f>
        <v>0D0220</v>
      </c>
      <c r="C9" s="341">
        <f>'t13'!AA9</f>
        <v>0</v>
      </c>
      <c r="D9" s="342">
        <f>('t3'!K9+'t3'!L9+'t3'!M9+'t3'!N9+'t3'!O9+'t3'!P9)+('t12'!C9/12)</f>
        <v>0</v>
      </c>
      <c r="E9" s="362" t="str">
        <f t="shared" si="0"/>
        <v>OK</v>
      </c>
    </row>
    <row r="10" spans="1:5" ht="12.75">
      <c r="A10" s="125" t="str">
        <f>'t1'!A10</f>
        <v>COLONNELLO + 23 ANNI</v>
      </c>
      <c r="B10" s="316" t="str">
        <f>'t1'!B10</f>
        <v>0D0524</v>
      </c>
      <c r="C10" s="341">
        <f>'t13'!AA10</f>
        <v>0</v>
      </c>
      <c r="D10" s="342">
        <f>('t3'!K10+'t3'!L10+'t3'!M10+'t3'!N10+'t3'!O10+'t3'!P10)+('t12'!C10/12)</f>
        <v>0</v>
      </c>
      <c r="E10" s="362" t="str">
        <f t="shared" si="0"/>
        <v>OK</v>
      </c>
    </row>
    <row r="11" spans="1:5" ht="12.75">
      <c r="A11" s="125" t="str">
        <f>'t1'!A11</f>
        <v>COLONNELLO</v>
      </c>
      <c r="B11" s="316" t="str">
        <f>'t1'!B11</f>
        <v>0D0217</v>
      </c>
      <c r="C11" s="341">
        <f>'t13'!AA11</f>
        <v>0</v>
      </c>
      <c r="D11" s="342">
        <f>('t3'!K11+'t3'!L11+'t3'!M11+'t3'!N11+'t3'!O11+'t3'!P11)+('t12'!C11/12)</f>
        <v>0</v>
      </c>
      <c r="E11" s="362" t="str">
        <f t="shared" si="0"/>
        <v>OK</v>
      </c>
    </row>
    <row r="12" spans="1:5" ht="12.75">
      <c r="A12" s="125" t="str">
        <f>'t1'!A12</f>
        <v>TENENTE COLONNELLO + 23 ANNI</v>
      </c>
      <c r="B12" s="316" t="str">
        <f>'t1'!B12</f>
        <v>0D0525</v>
      </c>
      <c r="C12" s="341">
        <f>'t13'!AA12</f>
        <v>0</v>
      </c>
      <c r="D12" s="342">
        <f>('t3'!K12+'t3'!L12+'t3'!M12+'t3'!N12+'t3'!O12+'t3'!P12)+('t12'!C12/12)</f>
        <v>0</v>
      </c>
      <c r="E12" s="362" t="str">
        <f t="shared" si="0"/>
        <v>OK</v>
      </c>
    </row>
    <row r="13" spans="1:5" ht="12.75">
      <c r="A13" s="125" t="str">
        <f>'t1'!A13</f>
        <v>TENENTE COLONNELLO + 18 ANNI</v>
      </c>
      <c r="B13" s="316" t="str">
        <f>'t1'!B13</f>
        <v>0D0935</v>
      </c>
      <c r="C13" s="341">
        <f>'t13'!AA13</f>
        <v>0</v>
      </c>
      <c r="D13" s="342">
        <f>('t3'!K13+'t3'!L13+'t3'!M13+'t3'!N13+'t3'!O13+'t3'!P13)+('t12'!C13/12)</f>
        <v>0</v>
      </c>
      <c r="E13" s="362" t="str">
        <f t="shared" si="0"/>
        <v>OK</v>
      </c>
    </row>
    <row r="14" spans="1:5" ht="12.75">
      <c r="A14" s="125" t="str">
        <f>'t1'!A14</f>
        <v>TENENTE COLONNELLO + 13 ANNI</v>
      </c>
      <c r="B14" s="316" t="str">
        <f>'t1'!B14</f>
        <v>0D0526</v>
      </c>
      <c r="C14" s="341">
        <f>'t13'!AA14</f>
        <v>0</v>
      </c>
      <c r="D14" s="342">
        <f>('t3'!K14+'t3'!L14+'t3'!M14+'t3'!N14+'t3'!O14+'t3'!P14)+('t12'!C14/12)</f>
        <v>0</v>
      </c>
      <c r="E14" s="362" t="str">
        <f t="shared" si="0"/>
        <v>OK</v>
      </c>
    </row>
    <row r="15" spans="1:5" ht="12.75">
      <c r="A15" s="125" t="str">
        <f>'t1'!A15</f>
        <v>MAGGIORE + 23 ANNI</v>
      </c>
      <c r="B15" s="316" t="str">
        <f>'t1'!B15</f>
        <v>0D0527</v>
      </c>
      <c r="C15" s="341">
        <f>'t13'!AA15</f>
        <v>0</v>
      </c>
      <c r="D15" s="342">
        <f>('t3'!K15+'t3'!L15+'t3'!M15+'t3'!N15+'t3'!O15+'t3'!P15)+('t12'!C15/12)</f>
        <v>0</v>
      </c>
      <c r="E15" s="362" t="str">
        <f t="shared" si="0"/>
        <v>OK</v>
      </c>
    </row>
    <row r="16" spans="1:5" ht="12.75">
      <c r="A16" s="125" t="str">
        <f>'t1'!A16</f>
        <v>MAGGIORE + 13 ANNI</v>
      </c>
      <c r="B16" s="316" t="str">
        <f>'t1'!B16</f>
        <v>0D0528</v>
      </c>
      <c r="C16" s="341">
        <f>'t13'!AA16</f>
        <v>0</v>
      </c>
      <c r="D16" s="342">
        <f>('t3'!K16+'t3'!L16+'t3'!M16+'t3'!N16+'t3'!O16+'t3'!P16)+('t12'!C16/12)</f>
        <v>0</v>
      </c>
      <c r="E16" s="362" t="str">
        <f t="shared" si="0"/>
        <v>OK</v>
      </c>
    </row>
    <row r="17" spans="1:5" ht="12.75">
      <c r="A17" s="125" t="str">
        <f>'t1'!A17</f>
        <v>TENENTE COLONNELLO</v>
      </c>
      <c r="B17" s="316" t="str">
        <f>'t1'!B17</f>
        <v>019312</v>
      </c>
      <c r="C17" s="341">
        <f>'t13'!AA17</f>
        <v>0</v>
      </c>
      <c r="D17" s="342">
        <f>('t3'!K17+'t3'!L17+'t3'!M17+'t3'!N17+'t3'!O17+'t3'!P17)+('t12'!C17/12)</f>
        <v>0</v>
      </c>
      <c r="E17" s="362" t="str">
        <f t="shared" si="0"/>
        <v>OK</v>
      </c>
    </row>
    <row r="18" spans="1:5" ht="12.75">
      <c r="A18" s="125" t="str">
        <f>'t1'!A18</f>
        <v>MAGGIORE CON 3 ANNI NEL GRADO</v>
      </c>
      <c r="B18" s="316" t="str">
        <f>'t1'!B18</f>
        <v>0D0936</v>
      </c>
      <c r="C18" s="341">
        <f>'t13'!AA18</f>
        <v>0</v>
      </c>
      <c r="D18" s="342">
        <f>('t3'!K18+'t3'!L18+'t3'!M18+'t3'!N18+'t3'!O18+'t3'!P18)+('t12'!C18/12)</f>
        <v>0</v>
      </c>
      <c r="E18" s="362" t="str">
        <f t="shared" si="0"/>
        <v>OK</v>
      </c>
    </row>
    <row r="19" spans="1:5" ht="12.75">
      <c r="A19" s="125" t="str">
        <f>'t1'!A19</f>
        <v>MAGGIORE</v>
      </c>
      <c r="B19" s="316" t="str">
        <f>'t1'!B19</f>
        <v>019222</v>
      </c>
      <c r="C19" s="341">
        <f>'t13'!AA19</f>
        <v>0</v>
      </c>
      <c r="D19" s="342">
        <f>('t3'!K19+'t3'!L19+'t3'!M19+'t3'!N19+'t3'!O19+'t3'!P19)+('t12'!C19/12)</f>
        <v>0</v>
      </c>
      <c r="E19" s="362" t="str">
        <f t="shared" si="0"/>
        <v>OK</v>
      </c>
    </row>
    <row r="20" spans="1:5" ht="12.75">
      <c r="A20" s="125" t="str">
        <f>'t1'!A20</f>
        <v>CAPITANO + 10 ANNI</v>
      </c>
      <c r="B20" s="316" t="str">
        <f>'t1'!B20</f>
        <v>018937</v>
      </c>
      <c r="C20" s="341">
        <f>'t13'!AA20</f>
        <v>0</v>
      </c>
      <c r="D20" s="342">
        <f>('t3'!K20+'t3'!L20+'t3'!M20+'t3'!N20+'t3'!O20+'t3'!P20)+('t12'!C20/12)</f>
        <v>0</v>
      </c>
      <c r="E20" s="362" t="str">
        <f t="shared" si="0"/>
        <v>OK</v>
      </c>
    </row>
    <row r="21" spans="1:5" ht="12.75">
      <c r="A21" s="125" t="str">
        <f>'t1'!A21</f>
        <v>CAPITANO</v>
      </c>
      <c r="B21" s="316" t="str">
        <f>'t1'!B21</f>
        <v>018213</v>
      </c>
      <c r="C21" s="341">
        <f>'t13'!AA21</f>
        <v>0</v>
      </c>
      <c r="D21" s="342">
        <f>('t3'!K21+'t3'!L21+'t3'!M21+'t3'!N21+'t3'!O21+'t3'!P21)+('t12'!C21/12)</f>
        <v>0</v>
      </c>
      <c r="E21" s="362" t="str">
        <f t="shared" si="0"/>
        <v>OK</v>
      </c>
    </row>
    <row r="22" spans="1:5" ht="12.75">
      <c r="A22" s="125" t="str">
        <f>'t1'!A22</f>
        <v>TENENTE</v>
      </c>
      <c r="B22" s="316" t="str">
        <f>'t1'!B22</f>
        <v>018226</v>
      </c>
      <c r="C22" s="341">
        <f>'t13'!AA22</f>
        <v>0</v>
      </c>
      <c r="D22" s="342">
        <f>('t3'!K22+'t3'!L22+'t3'!M22+'t3'!N22+'t3'!O22+'t3'!P22)+('t12'!C22/12)</f>
        <v>0</v>
      </c>
      <c r="E22" s="362" t="str">
        <f t="shared" si="0"/>
        <v>OK</v>
      </c>
    </row>
    <row r="23" spans="1:5" ht="12.75">
      <c r="A23" s="125" t="str">
        <f>'t1'!A23</f>
        <v>SOTTOTENENTE</v>
      </c>
      <c r="B23" s="316" t="str">
        <f>'t1'!B23</f>
        <v>017225</v>
      </c>
      <c r="C23" s="341">
        <f>'t13'!AA23</f>
        <v>0</v>
      </c>
      <c r="D23" s="342">
        <f>('t3'!K23+'t3'!L23+'t3'!M23+'t3'!N23+'t3'!O23+'t3'!P23)+('t12'!C23/12)</f>
        <v>0</v>
      </c>
      <c r="E23" s="362" t="str">
        <f t="shared" si="0"/>
        <v>OK</v>
      </c>
    </row>
    <row r="24" spans="1:5" ht="12.75">
      <c r="A24" s="125" t="str">
        <f>'t1'!A24</f>
        <v>LUOGOTENENTE CARICHE SPECIALI</v>
      </c>
      <c r="B24" s="316" t="str">
        <f>'t1'!B24</f>
        <v>017964</v>
      </c>
      <c r="C24" s="341">
        <f>'t13'!AA24</f>
        <v>0</v>
      </c>
      <c r="D24" s="342">
        <f>('t3'!K24+'t3'!L24+'t3'!M24+'t3'!N24+'t3'!O24+'t3'!P24)+('t12'!C24/12)</f>
        <v>0</v>
      </c>
      <c r="E24" s="362" t="str">
        <f t="shared" si="0"/>
        <v>OK</v>
      </c>
    </row>
    <row r="25" spans="1:5" ht="12.75">
      <c r="A25" s="125" t="str">
        <f>'t1'!A25</f>
        <v>LUOGOTENENTE</v>
      </c>
      <c r="B25" s="316" t="str">
        <f>'t1'!B25</f>
        <v>017836</v>
      </c>
      <c r="C25" s="341">
        <f>'t13'!AA25</f>
        <v>0</v>
      </c>
      <c r="D25" s="342">
        <f>('t3'!K25+'t3'!L25+'t3'!M25+'t3'!N25+'t3'!O25+'t3'!P25)+('t12'!C25/12)</f>
        <v>0</v>
      </c>
      <c r="E25" s="362" t="str">
        <f t="shared" si="0"/>
        <v>OK</v>
      </c>
    </row>
    <row r="26" spans="1:5" ht="12.75">
      <c r="A26" s="125" t="str">
        <f>'t1'!A26</f>
        <v>MARESCIALLO AIUTANTE CON 8 ANNI NEL GRADO</v>
      </c>
      <c r="B26" s="316" t="str">
        <f>'t1'!B26</f>
        <v>017837</v>
      </c>
      <c r="C26" s="341">
        <f>'t13'!AA26</f>
        <v>0</v>
      </c>
      <c r="D26" s="342">
        <f>('t3'!K26+'t3'!L26+'t3'!M26+'t3'!N26+'t3'!O26+'t3'!P26)+('t12'!C26/12)</f>
        <v>0</v>
      </c>
      <c r="E26" s="362" t="str">
        <f t="shared" si="0"/>
        <v>OK</v>
      </c>
    </row>
    <row r="27" spans="1:5" ht="12.75">
      <c r="A27" s="125" t="str">
        <f>'t1'!A27</f>
        <v>MARESCIALLO AIUTANTE</v>
      </c>
      <c r="B27" s="316" t="str">
        <f>'t1'!B27</f>
        <v>017237</v>
      </c>
      <c r="C27" s="341">
        <f>'t13'!AA27</f>
        <v>0</v>
      </c>
      <c r="D27" s="342">
        <f>('t3'!K27+'t3'!L27+'t3'!M27+'t3'!N27+'t3'!O27+'t3'!P27)+('t12'!C27/12)</f>
        <v>0</v>
      </c>
      <c r="E27" s="362" t="str">
        <f t="shared" si="0"/>
        <v>OK</v>
      </c>
    </row>
    <row r="28" spans="1:5" ht="12.75">
      <c r="A28" s="125" t="str">
        <f>'t1'!A28</f>
        <v>MARESCIALLO CAPO CON 10 ANNI</v>
      </c>
      <c r="B28" s="316" t="str">
        <f>'t1'!B28</f>
        <v>016MC0</v>
      </c>
      <c r="C28" s="341">
        <f>'t13'!AA28</f>
        <v>0</v>
      </c>
      <c r="D28" s="342">
        <f>('t3'!K28+'t3'!L28+'t3'!M28+'t3'!N28+'t3'!O28+'t3'!P28)+('t12'!C28/12)</f>
        <v>0</v>
      </c>
      <c r="E28" s="362" t="str">
        <f t="shared" si="0"/>
        <v>OK</v>
      </c>
    </row>
    <row r="29" spans="1:5" ht="12.75">
      <c r="A29" s="125" t="str">
        <f>'t1'!A29</f>
        <v>MARESCIALLO CAPO</v>
      </c>
      <c r="B29" s="316" t="str">
        <f>'t1'!B29</f>
        <v>016224</v>
      </c>
      <c r="C29" s="341">
        <f>'t13'!AA29</f>
        <v>0</v>
      </c>
      <c r="D29" s="342">
        <f>('t3'!K29+'t3'!L29+'t3'!M29+'t3'!N29+'t3'!O29+'t3'!P29)+('t12'!C29/12)</f>
        <v>0</v>
      </c>
      <c r="E29" s="362" t="str">
        <f t="shared" si="0"/>
        <v>OK</v>
      </c>
    </row>
    <row r="30" spans="1:5" ht="12.75">
      <c r="A30" s="125" t="str">
        <f>'t1'!A30</f>
        <v>MARESCIALLO ORDINARIO</v>
      </c>
      <c r="B30" s="316" t="str">
        <f>'t1'!B30</f>
        <v>015238</v>
      </c>
      <c r="C30" s="341">
        <f>'t13'!AA30</f>
        <v>0</v>
      </c>
      <c r="D30" s="342">
        <f>('t3'!K30+'t3'!L30+'t3'!M30+'t3'!N30+'t3'!O30+'t3'!P30)+('t12'!C30/12)</f>
        <v>0</v>
      </c>
      <c r="E30" s="362" t="str">
        <f t="shared" si="0"/>
        <v>OK</v>
      </c>
    </row>
    <row r="31" spans="1:5" ht="12.75">
      <c r="A31" s="125" t="str">
        <f>'t1'!A31</f>
        <v>MARESCIALLO</v>
      </c>
      <c r="B31" s="316" t="str">
        <f>'t1'!B31</f>
        <v>014324</v>
      </c>
      <c r="C31" s="341">
        <f>'t13'!AA31</f>
        <v>0</v>
      </c>
      <c r="D31" s="342">
        <f>('t3'!K31+'t3'!L31+'t3'!M31+'t3'!N31+'t3'!O31+'t3'!P31)+('t12'!C31/12)</f>
        <v>0</v>
      </c>
      <c r="E31" s="362" t="str">
        <f t="shared" si="0"/>
        <v>OK</v>
      </c>
    </row>
    <row r="32" spans="1:5" ht="12.75">
      <c r="A32" s="125" t="str">
        <f>'t1'!A32</f>
        <v>BRIGADIERE CAPO QUALIFICA SPECIALE</v>
      </c>
      <c r="B32" s="316" t="str">
        <f>'t1'!B32</f>
        <v>015965</v>
      </c>
      <c r="C32" s="341">
        <f>'t13'!AA32</f>
        <v>0</v>
      </c>
      <c r="D32" s="342">
        <f>('t3'!K32+'t3'!L32+'t3'!M32+'t3'!N32+'t3'!O32+'t3'!P32)+('t12'!C32/12)</f>
        <v>0</v>
      </c>
      <c r="E32" s="362" t="str">
        <f t="shared" si="0"/>
        <v>OK</v>
      </c>
    </row>
    <row r="33" spans="1:5" ht="12.75">
      <c r="A33" s="125" t="str">
        <f>'t1'!A33</f>
        <v>BRIGADIERE CAPO CON 4 ANNI NEL GRADO</v>
      </c>
      <c r="B33" s="316" t="str">
        <f>'t1'!B33</f>
        <v>015966</v>
      </c>
      <c r="C33" s="341">
        <f>'t13'!AA33</f>
        <v>0</v>
      </c>
      <c r="D33" s="342">
        <f>('t3'!K33+'t3'!L33+'t3'!M33+'t3'!N33+'t3'!O33+'t3'!P33)+('t12'!C33/12)</f>
        <v>0</v>
      </c>
      <c r="E33" s="362" t="str">
        <f t="shared" si="0"/>
        <v>OK</v>
      </c>
    </row>
    <row r="34" spans="1:5" ht="12.75">
      <c r="A34" s="125" t="str">
        <f>'t1'!A34</f>
        <v>BRIGADIERE CAPO</v>
      </c>
      <c r="B34" s="316" t="str">
        <f>'t1'!B34</f>
        <v>015212</v>
      </c>
      <c r="C34" s="341">
        <f>'t13'!AA34</f>
        <v>0</v>
      </c>
      <c r="D34" s="342">
        <f>('t3'!K34+'t3'!L34+'t3'!M34+'t3'!N34+'t3'!O34+'t3'!P34)+('t12'!C34/12)</f>
        <v>0</v>
      </c>
      <c r="E34" s="362" t="str">
        <f t="shared" si="0"/>
        <v>OK</v>
      </c>
    </row>
    <row r="35" spans="1:5" ht="12.75">
      <c r="A35" s="125" t="str">
        <f>'t1'!A35</f>
        <v>BRIGADIERE</v>
      </c>
      <c r="B35" s="316" t="str">
        <f>'t1'!B35</f>
        <v>014211</v>
      </c>
      <c r="C35" s="341">
        <f>'t13'!AA35</f>
        <v>0</v>
      </c>
      <c r="D35" s="342">
        <f>('t3'!K35+'t3'!L35+'t3'!M35+'t3'!N35+'t3'!O35+'t3'!P35)+('t12'!C35/12)</f>
        <v>0</v>
      </c>
      <c r="E35" s="362" t="str">
        <f t="shared" si="0"/>
        <v>OK</v>
      </c>
    </row>
    <row r="36" spans="1:5" ht="12.75">
      <c r="A36" s="125" t="str">
        <f>'t1'!A36</f>
        <v>VICE BRIGADIERE</v>
      </c>
      <c r="B36" s="316" t="str">
        <f>'t1'!B36</f>
        <v>014230</v>
      </c>
      <c r="C36" s="341">
        <f>'t13'!AA36</f>
        <v>0</v>
      </c>
      <c r="D36" s="342">
        <f>('t3'!K36+'t3'!L36+'t3'!M36+'t3'!N36+'t3'!O36+'t3'!P36)+('t12'!C36/12)</f>
        <v>0</v>
      </c>
      <c r="E36" s="362" t="str">
        <f t="shared" si="0"/>
        <v>OK</v>
      </c>
    </row>
    <row r="37" spans="1:5" ht="12.75">
      <c r="A37" s="125" t="str">
        <f>'t1'!A37</f>
        <v>APPUNTATO SCELTO QUALIFICA SPECIALE</v>
      </c>
      <c r="B37" s="316" t="str">
        <f>'t1'!B37</f>
        <v>013967</v>
      </c>
      <c r="C37" s="341">
        <f>'t13'!AA37</f>
        <v>0</v>
      </c>
      <c r="D37" s="342">
        <f>('t3'!K37+'t3'!L37+'t3'!M37+'t3'!N37+'t3'!O37+'t3'!P37)+('t12'!C37/12)</f>
        <v>0</v>
      </c>
      <c r="E37" s="362" t="str">
        <f t="shared" si="0"/>
        <v>OK</v>
      </c>
    </row>
    <row r="38" spans="1:5" ht="12.75">
      <c r="A38" s="125" t="str">
        <f>'t1'!A38</f>
        <v>APPUNTATO SCELTO CON 5 ANNI NEL GRADO</v>
      </c>
      <c r="B38" s="316" t="str">
        <f>'t1'!B38</f>
        <v>013968</v>
      </c>
      <c r="C38" s="341">
        <f>'t13'!AA38</f>
        <v>0</v>
      </c>
      <c r="D38" s="342">
        <f>('t3'!K38+'t3'!L38+'t3'!M38+'t3'!N38+'t3'!O38+'t3'!P38)+('t12'!C38/12)</f>
        <v>0</v>
      </c>
      <c r="E38" s="362" t="str">
        <f t="shared" si="0"/>
        <v>OK</v>
      </c>
    </row>
    <row r="39" spans="1:5" ht="12.75">
      <c r="A39" s="125" t="str">
        <f>'t1'!A39</f>
        <v>APPUNTATO SCELTO</v>
      </c>
      <c r="B39" s="316" t="str">
        <f>'t1'!B39</f>
        <v>013231</v>
      </c>
      <c r="C39" s="341">
        <f>'t13'!AA39</f>
        <v>0</v>
      </c>
      <c r="D39" s="342">
        <f>('t3'!K39+'t3'!L39+'t3'!M39+'t3'!N39+'t3'!O39+'t3'!P39)+('t12'!C39/12)</f>
        <v>0</v>
      </c>
      <c r="E39" s="362" t="str">
        <f t="shared" si="0"/>
        <v>OK</v>
      </c>
    </row>
    <row r="40" spans="1:5" ht="12.75">
      <c r="A40" s="125" t="str">
        <f>'t1'!A40</f>
        <v>APPUNTATO</v>
      </c>
      <c r="B40" s="316" t="str">
        <f>'t1'!B40</f>
        <v>013210</v>
      </c>
      <c r="C40" s="341">
        <f>'t13'!AA40</f>
        <v>0</v>
      </c>
      <c r="D40" s="342">
        <f>('t3'!K40+'t3'!L40+'t3'!M40+'t3'!N40+'t3'!O40+'t3'!P40)+('t12'!C40/12)</f>
        <v>0</v>
      </c>
      <c r="E40" s="362" t="str">
        <f t="shared" si="0"/>
        <v>OK</v>
      </c>
    </row>
    <row r="41" spans="1:5" ht="12.75">
      <c r="A41" s="125" t="str">
        <f>'t1'!A41</f>
        <v>FINANZIERE SCELTO</v>
      </c>
      <c r="B41" s="316" t="str">
        <f>'t1'!B41</f>
        <v>013236</v>
      </c>
      <c r="C41" s="341">
        <f>'t13'!AA41</f>
        <v>0</v>
      </c>
      <c r="D41" s="342">
        <f>('t3'!K41+'t3'!L41+'t3'!M41+'t3'!N41+'t3'!O41+'t3'!P41)+('t12'!C41/12)</f>
        <v>0</v>
      </c>
      <c r="E41" s="362" t="str">
        <f t="shared" si="0"/>
        <v>OK</v>
      </c>
    </row>
    <row r="42" spans="1:5" ht="12.75">
      <c r="A42" s="125" t="str">
        <f>'t1'!A42</f>
        <v>FINANZIERE</v>
      </c>
      <c r="B42" s="316" t="str">
        <f>'t1'!B42</f>
        <v>013234</v>
      </c>
      <c r="C42" s="341">
        <f>'t13'!AA42</f>
        <v>0</v>
      </c>
      <c r="D42" s="342">
        <f>('t3'!K42+'t3'!L42+'t3'!M42+'t3'!N42+'t3'!O42+'t3'!P42)+('t12'!C42/12)</f>
        <v>0</v>
      </c>
      <c r="E42" s="362" t="str">
        <f t="shared" si="0"/>
        <v>OK</v>
      </c>
    </row>
    <row r="43" spans="1:5" ht="12.75">
      <c r="A43" s="125" t="str">
        <f>'t1'!A43</f>
        <v>ALLIEVI</v>
      </c>
      <c r="B43" s="316" t="str">
        <f>'t1'!B43</f>
        <v>000180</v>
      </c>
      <c r="C43" s="341">
        <f>'t13'!AA43</f>
        <v>0</v>
      </c>
      <c r="D43" s="342">
        <f>('t3'!K43+'t3'!L43+'t3'!M43+'t3'!N43+'t3'!O43+'t3'!P43)+('t12'!C43/12)</f>
        <v>0</v>
      </c>
      <c r="E43" s="362" t="str">
        <f t="shared" si="0"/>
        <v>OK</v>
      </c>
    </row>
  </sheetData>
  <sheetProtection password="EA98" sheet="1" formatColumns="0" selectLockedCells="1" selectUnlockedCells="1"/>
  <mergeCells count="2">
    <mergeCell ref="A1:E1"/>
    <mergeCell ref="C2:E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7.xml><?xml version="1.0" encoding="utf-8"?>
<worksheet xmlns="http://schemas.openxmlformats.org/spreadsheetml/2006/main" xmlns:r="http://schemas.openxmlformats.org/officeDocument/2006/relationships">
  <sheetPr codeName="Foglio28"/>
  <dimension ref="A1:N43"/>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47.66015625" style="5" customWidth="1"/>
    <col min="2" max="2" width="10" style="7" customWidth="1"/>
    <col min="3" max="8" width="11.83203125" style="7" customWidth="1"/>
    <col min="9" max="9" width="13.83203125" style="7" customWidth="1"/>
    <col min="10" max="11" width="16.83203125" style="7" hidden="1" customWidth="1"/>
    <col min="12" max="12" width="85.83203125" style="0" customWidth="1"/>
  </cols>
  <sheetData>
    <row r="1" spans="1:14" s="5" customFormat="1" ht="43.5" customHeight="1">
      <c r="A1" s="972" t="str">
        <f>'t1'!A1</f>
        <v>GUARDIA di FINANZA - anno 2021</v>
      </c>
      <c r="B1" s="972"/>
      <c r="C1" s="972"/>
      <c r="D1" s="972"/>
      <c r="E1" s="972"/>
      <c r="F1" s="972"/>
      <c r="G1" s="972"/>
      <c r="H1" s="972"/>
      <c r="I1" s="972"/>
      <c r="J1" s="972"/>
      <c r="K1" s="972"/>
      <c r="L1" s="3"/>
      <c r="N1"/>
    </row>
    <row r="2" spans="4:14" s="5" customFormat="1" ht="12.75" customHeight="1">
      <c r="D2" s="1059"/>
      <c r="E2" s="1059"/>
      <c r="F2" s="1059"/>
      <c r="G2" s="1059"/>
      <c r="H2" s="1059"/>
      <c r="I2" s="1059"/>
      <c r="J2" s="1059"/>
      <c r="K2" s="1059"/>
      <c r="L2" s="3"/>
      <c r="N2"/>
    </row>
    <row r="3" spans="1:3" s="5" customFormat="1" ht="21" customHeight="1">
      <c r="A3" s="183" t="s">
        <v>573</v>
      </c>
      <c r="B3" s="7"/>
      <c r="C3" s="7"/>
    </row>
    <row r="4" spans="1:12" ht="40.5">
      <c r="A4" s="169" t="s">
        <v>209</v>
      </c>
      <c r="B4" s="171" t="s">
        <v>171</v>
      </c>
      <c r="C4" s="170" t="s">
        <v>36</v>
      </c>
      <c r="D4" s="170" t="s">
        <v>37</v>
      </c>
      <c r="E4" s="170" t="s">
        <v>38</v>
      </c>
      <c r="F4" s="170" t="s">
        <v>39</v>
      </c>
      <c r="G4" s="170" t="s">
        <v>40</v>
      </c>
      <c r="H4" s="170" t="s">
        <v>41</v>
      </c>
      <c r="I4" s="170" t="s">
        <v>42</v>
      </c>
      <c r="J4" s="170" t="s">
        <v>43</v>
      </c>
      <c r="K4" s="170" t="s">
        <v>44</v>
      </c>
      <c r="L4" s="556" t="s">
        <v>370</v>
      </c>
    </row>
    <row r="5" spans="1:12" s="187" customFormat="1" ht="51" hidden="1">
      <c r="A5" s="168"/>
      <c r="B5" s="181"/>
      <c r="C5" s="181" t="s">
        <v>173</v>
      </c>
      <c r="D5" s="185" t="s">
        <v>174</v>
      </c>
      <c r="E5" s="185" t="s">
        <v>175</v>
      </c>
      <c r="F5" s="185" t="s">
        <v>176</v>
      </c>
      <c r="G5" s="185" t="s">
        <v>177</v>
      </c>
      <c r="H5" s="185" t="s">
        <v>197</v>
      </c>
      <c r="I5" s="185"/>
      <c r="J5" s="599" t="s">
        <v>383</v>
      </c>
      <c r="K5" s="599" t="s">
        <v>529</v>
      </c>
      <c r="L5" s="601"/>
    </row>
    <row r="6" spans="1:12" ht="12.75">
      <c r="A6" s="125" t="str">
        <f>'t1'!A6</f>
        <v>COMANDANTE GENERALE</v>
      </c>
      <c r="B6" s="316" t="str">
        <f>'t1'!B6</f>
        <v>0D0219</v>
      </c>
      <c r="C6" s="341">
        <f>'t11'!W8+'t11'!X8</f>
        <v>0</v>
      </c>
      <c r="D6" s="341">
        <f>'t1'!K6+'t1'!L6</f>
        <v>0</v>
      </c>
      <c r="E6" s="341">
        <f>'t3'!K6+'t3'!L6+'t3'!M6+'t3'!N6+'t3'!O6+'t3'!P6</f>
        <v>0</v>
      </c>
      <c r="F6" s="341">
        <f>'t4'!AO6</f>
        <v>0</v>
      </c>
      <c r="G6" s="339">
        <f>'t4'!C44</f>
        <v>0</v>
      </c>
      <c r="H6" s="341">
        <f>'t5'!U7+'t5'!V7</f>
        <v>0</v>
      </c>
      <c r="I6" s="362" t="str">
        <f>IF(AND(J6="OK",K6="OK"),"OK","ERRORE")</f>
        <v>OK</v>
      </c>
      <c r="J6" s="362" t="str">
        <f aca="true" t="shared" si="0" ref="J6:J34">IF(AND(C6&gt;0,D6=0,E6=0,F6=0,G6=0,H6=0),"KO","OK")</f>
        <v>OK</v>
      </c>
      <c r="K6" s="362" t="str">
        <f aca="true" t="shared" si="1" ref="K6:K34">IF(AND(C6=0,OR(D6&gt;0,E6&gt;0,F6&gt;0,G6&gt;0,H6&gt;0)),"KO","OK")</f>
        <v>OK</v>
      </c>
      <c r="L6" s="602">
        <f>IF(K6="KO",$K$5,IF(J6="KO",$J$5,""))</f>
      </c>
    </row>
    <row r="7" spans="1:12" ht="12.75">
      <c r="A7" s="125" t="str">
        <f>'t1'!A7</f>
        <v>GENERALE CORPO DI ARMATA</v>
      </c>
      <c r="B7" s="316" t="str">
        <f>'t1'!B7</f>
        <v>0D0554</v>
      </c>
      <c r="C7" s="341">
        <f>'t11'!W9+'t11'!X9</f>
        <v>0</v>
      </c>
      <c r="D7" s="341">
        <f>'t1'!K7+'t1'!L7</f>
        <v>0</v>
      </c>
      <c r="E7" s="341">
        <f>'t3'!K7+'t3'!L7+'t3'!M7+'t3'!N7+'t3'!O7+'t3'!P7</f>
        <v>0</v>
      </c>
      <c r="F7" s="341">
        <f>'t4'!AO7</f>
        <v>0</v>
      </c>
      <c r="G7" s="339">
        <f>'t4'!D44</f>
        <v>0</v>
      </c>
      <c r="H7" s="341">
        <f>'t5'!U8+'t5'!V8</f>
        <v>0</v>
      </c>
      <c r="I7" s="362" t="str">
        <f aca="true" t="shared" si="2" ref="I7:I43">IF(AND(J7="OK",K7="OK"),"OK","ERRORE")</f>
        <v>OK</v>
      </c>
      <c r="J7" s="362" t="str">
        <f t="shared" si="0"/>
        <v>OK</v>
      </c>
      <c r="K7" s="362" t="str">
        <f t="shared" si="1"/>
        <v>OK</v>
      </c>
      <c r="L7" s="602">
        <f aca="true" t="shared" si="3" ref="L7:L43">IF(K7="KO",$K$5,IF(J7="KO",$J$5,""))</f>
      </c>
    </row>
    <row r="8" spans="1:12" ht="12.75">
      <c r="A8" s="125" t="str">
        <f>'t1'!A8</f>
        <v>GENERALE DI DIVISIONE</v>
      </c>
      <c r="B8" s="316" t="str">
        <f>'t1'!B8</f>
        <v>0D0221</v>
      </c>
      <c r="C8" s="341">
        <f>'t11'!W10+'t11'!X10</f>
        <v>0</v>
      </c>
      <c r="D8" s="341">
        <f>'t1'!K8+'t1'!L8</f>
        <v>0</v>
      </c>
      <c r="E8" s="341">
        <f>'t3'!K8+'t3'!L8+'t3'!M8+'t3'!N8+'t3'!O8+'t3'!P8</f>
        <v>0</v>
      </c>
      <c r="F8" s="341">
        <f>'t4'!AO8</f>
        <v>0</v>
      </c>
      <c r="G8" s="339">
        <f>'t4'!E44</f>
        <v>0</v>
      </c>
      <c r="H8" s="341">
        <f>'t5'!U9+'t5'!V9</f>
        <v>0</v>
      </c>
      <c r="I8" s="362" t="str">
        <f t="shared" si="2"/>
        <v>OK</v>
      </c>
      <c r="J8" s="362" t="str">
        <f t="shared" si="0"/>
        <v>OK</v>
      </c>
      <c r="K8" s="362" t="str">
        <f t="shared" si="1"/>
        <v>OK</v>
      </c>
      <c r="L8" s="602">
        <f t="shared" si="3"/>
      </c>
    </row>
    <row r="9" spans="1:12" ht="12.75">
      <c r="A9" s="125" t="str">
        <f>'t1'!A9</f>
        <v>GENERALE DI BRIGATA</v>
      </c>
      <c r="B9" s="316" t="str">
        <f>'t1'!B9</f>
        <v>0D0220</v>
      </c>
      <c r="C9" s="341">
        <f>'t11'!W11+'t11'!X11</f>
        <v>0</v>
      </c>
      <c r="D9" s="341">
        <f>'t1'!K9+'t1'!L9</f>
        <v>0</v>
      </c>
      <c r="E9" s="341">
        <f>'t3'!K9+'t3'!L9+'t3'!M9+'t3'!N9+'t3'!O9+'t3'!P9</f>
        <v>0</v>
      </c>
      <c r="F9" s="341">
        <f>'t4'!AO9</f>
        <v>0</v>
      </c>
      <c r="G9" s="339">
        <f>'t4'!F44</f>
        <v>0</v>
      </c>
      <c r="H9" s="341">
        <f>'t5'!U10+'t5'!V10</f>
        <v>0</v>
      </c>
      <c r="I9" s="362" t="str">
        <f t="shared" si="2"/>
        <v>OK</v>
      </c>
      <c r="J9" s="362" t="str">
        <f t="shared" si="0"/>
        <v>OK</v>
      </c>
      <c r="K9" s="362" t="str">
        <f t="shared" si="1"/>
        <v>OK</v>
      </c>
      <c r="L9" s="602">
        <f t="shared" si="3"/>
      </c>
    </row>
    <row r="10" spans="1:12" ht="12.75">
      <c r="A10" s="125" t="str">
        <f>'t1'!A10</f>
        <v>COLONNELLO + 23 ANNI</v>
      </c>
      <c r="B10" s="316" t="str">
        <f>'t1'!B10</f>
        <v>0D0524</v>
      </c>
      <c r="C10" s="341">
        <f>'t11'!W12+'t11'!X12</f>
        <v>0</v>
      </c>
      <c r="D10" s="341">
        <f>'t1'!K10+'t1'!L10</f>
        <v>0</v>
      </c>
      <c r="E10" s="341">
        <f>'t3'!K10+'t3'!L10+'t3'!M10+'t3'!N10+'t3'!O10+'t3'!P10</f>
        <v>0</v>
      </c>
      <c r="F10" s="341">
        <f>'t4'!AO10</f>
        <v>0</v>
      </c>
      <c r="G10" s="339">
        <f>'t4'!G44</f>
        <v>0</v>
      </c>
      <c r="H10" s="341">
        <f>'t5'!U11+'t5'!V11</f>
        <v>0</v>
      </c>
      <c r="I10" s="362" t="str">
        <f t="shared" si="2"/>
        <v>OK</v>
      </c>
      <c r="J10" s="362" t="str">
        <f t="shared" si="0"/>
        <v>OK</v>
      </c>
      <c r="K10" s="362" t="str">
        <f t="shared" si="1"/>
        <v>OK</v>
      </c>
      <c r="L10" s="602">
        <f t="shared" si="3"/>
      </c>
    </row>
    <row r="11" spans="1:12" ht="12.75">
      <c r="A11" s="125" t="str">
        <f>'t1'!A11</f>
        <v>COLONNELLO</v>
      </c>
      <c r="B11" s="316" t="str">
        <f>'t1'!B11</f>
        <v>0D0217</v>
      </c>
      <c r="C11" s="341">
        <f>'t11'!W13+'t11'!X13</f>
        <v>0</v>
      </c>
      <c r="D11" s="341">
        <f>'t1'!K11+'t1'!L11</f>
        <v>0</v>
      </c>
      <c r="E11" s="341">
        <f>'t3'!K11+'t3'!L11+'t3'!M11+'t3'!N11+'t3'!O11+'t3'!P11</f>
        <v>0</v>
      </c>
      <c r="F11" s="341">
        <f>'t4'!AO11</f>
        <v>0</v>
      </c>
      <c r="G11" s="339">
        <f>'t4'!H44</f>
        <v>0</v>
      </c>
      <c r="H11" s="341">
        <f>'t5'!U12+'t5'!V12</f>
        <v>0</v>
      </c>
      <c r="I11" s="362" t="str">
        <f t="shared" si="2"/>
        <v>OK</v>
      </c>
      <c r="J11" s="362" t="str">
        <f t="shared" si="0"/>
        <v>OK</v>
      </c>
      <c r="K11" s="362" t="str">
        <f t="shared" si="1"/>
        <v>OK</v>
      </c>
      <c r="L11" s="602">
        <f t="shared" si="3"/>
      </c>
    </row>
    <row r="12" spans="1:12" ht="12.75">
      <c r="A12" s="125" t="str">
        <f>'t1'!A12</f>
        <v>TENENTE COLONNELLO + 23 ANNI</v>
      </c>
      <c r="B12" s="316" t="str">
        <f>'t1'!B12</f>
        <v>0D0525</v>
      </c>
      <c r="C12" s="341">
        <f>'t11'!W14+'t11'!X14</f>
        <v>0</v>
      </c>
      <c r="D12" s="341">
        <f>'t1'!K12+'t1'!L12</f>
        <v>0</v>
      </c>
      <c r="E12" s="341">
        <f>'t3'!K12+'t3'!L12+'t3'!M12+'t3'!N12+'t3'!O12+'t3'!P12</f>
        <v>0</v>
      </c>
      <c r="F12" s="341">
        <f>'t4'!AO12</f>
        <v>0</v>
      </c>
      <c r="G12" s="339">
        <f>'t4'!I44</f>
        <v>0</v>
      </c>
      <c r="H12" s="341">
        <f>'t5'!U13+'t5'!V13</f>
        <v>0</v>
      </c>
      <c r="I12" s="362" t="str">
        <f t="shared" si="2"/>
        <v>OK</v>
      </c>
      <c r="J12" s="362" t="str">
        <f t="shared" si="0"/>
        <v>OK</v>
      </c>
      <c r="K12" s="362" t="str">
        <f t="shared" si="1"/>
        <v>OK</v>
      </c>
      <c r="L12" s="602">
        <f t="shared" si="3"/>
      </c>
    </row>
    <row r="13" spans="1:12" ht="12.75">
      <c r="A13" s="125" t="str">
        <f>'t1'!A13</f>
        <v>TENENTE COLONNELLO + 18 ANNI</v>
      </c>
      <c r="B13" s="316" t="str">
        <f>'t1'!B13</f>
        <v>0D0935</v>
      </c>
      <c r="C13" s="341">
        <f>'t11'!W15+'t11'!X15</f>
        <v>0</v>
      </c>
      <c r="D13" s="341">
        <f>'t1'!K13+'t1'!L13</f>
        <v>0</v>
      </c>
      <c r="E13" s="341">
        <f>'t3'!K13+'t3'!L13+'t3'!M13+'t3'!N13+'t3'!O13+'t3'!P13</f>
        <v>0</v>
      </c>
      <c r="F13" s="341">
        <f>'t4'!AO13</f>
        <v>0</v>
      </c>
      <c r="G13" s="339">
        <f>'t4'!J44</f>
        <v>0</v>
      </c>
      <c r="H13" s="341">
        <f>'t5'!U14+'t5'!V14</f>
        <v>0</v>
      </c>
      <c r="I13" s="362" t="str">
        <f t="shared" si="2"/>
        <v>OK</v>
      </c>
      <c r="J13" s="362" t="str">
        <f t="shared" si="0"/>
        <v>OK</v>
      </c>
      <c r="K13" s="362" t="str">
        <f t="shared" si="1"/>
        <v>OK</v>
      </c>
      <c r="L13" s="602">
        <f t="shared" si="3"/>
      </c>
    </row>
    <row r="14" spans="1:12" ht="12.75">
      <c r="A14" s="125" t="str">
        <f>'t1'!A14</f>
        <v>TENENTE COLONNELLO + 13 ANNI</v>
      </c>
      <c r="B14" s="316" t="str">
        <f>'t1'!B14</f>
        <v>0D0526</v>
      </c>
      <c r="C14" s="341">
        <f>'t11'!W16+'t11'!X16</f>
        <v>0</v>
      </c>
      <c r="D14" s="341">
        <f>'t1'!K14+'t1'!L14</f>
        <v>0</v>
      </c>
      <c r="E14" s="341">
        <f>'t3'!K14+'t3'!L14+'t3'!M14+'t3'!N14+'t3'!O14+'t3'!P14</f>
        <v>0</v>
      </c>
      <c r="F14" s="341">
        <f>'t4'!AO14</f>
        <v>0</v>
      </c>
      <c r="G14" s="339">
        <f>'t4'!K44</f>
        <v>0</v>
      </c>
      <c r="H14" s="341">
        <f>'t5'!U15+'t5'!V15</f>
        <v>0</v>
      </c>
      <c r="I14" s="362" t="str">
        <f t="shared" si="2"/>
        <v>OK</v>
      </c>
      <c r="J14" s="362" t="str">
        <f t="shared" si="0"/>
        <v>OK</v>
      </c>
      <c r="K14" s="362" t="str">
        <f t="shared" si="1"/>
        <v>OK</v>
      </c>
      <c r="L14" s="602">
        <f t="shared" si="3"/>
      </c>
    </row>
    <row r="15" spans="1:12" ht="12.75">
      <c r="A15" s="125" t="str">
        <f>'t1'!A15</f>
        <v>MAGGIORE + 23 ANNI</v>
      </c>
      <c r="B15" s="316" t="str">
        <f>'t1'!B15</f>
        <v>0D0527</v>
      </c>
      <c r="C15" s="341">
        <f>'t11'!W17+'t11'!X17</f>
        <v>0</v>
      </c>
      <c r="D15" s="341">
        <f>'t1'!K15+'t1'!L15</f>
        <v>0</v>
      </c>
      <c r="E15" s="341">
        <f>'t3'!K15+'t3'!L15+'t3'!M15+'t3'!N15+'t3'!O15+'t3'!P15</f>
        <v>0</v>
      </c>
      <c r="F15" s="341">
        <f>'t4'!AO15</f>
        <v>0</v>
      </c>
      <c r="G15" s="339">
        <f>'t4'!L44</f>
        <v>0</v>
      </c>
      <c r="H15" s="341">
        <f>'t5'!U16+'t5'!V16</f>
        <v>0</v>
      </c>
      <c r="I15" s="362" t="str">
        <f t="shared" si="2"/>
        <v>OK</v>
      </c>
      <c r="J15" s="362" t="str">
        <f t="shared" si="0"/>
        <v>OK</v>
      </c>
      <c r="K15" s="362" t="str">
        <f t="shared" si="1"/>
        <v>OK</v>
      </c>
      <c r="L15" s="602">
        <f t="shared" si="3"/>
      </c>
    </row>
    <row r="16" spans="1:12" ht="12.75">
      <c r="A16" s="125" t="str">
        <f>'t1'!A16</f>
        <v>MAGGIORE + 13 ANNI</v>
      </c>
      <c r="B16" s="316" t="str">
        <f>'t1'!B16</f>
        <v>0D0528</v>
      </c>
      <c r="C16" s="341">
        <f>'t11'!W18+'t11'!X18</f>
        <v>0</v>
      </c>
      <c r="D16" s="341">
        <f>'t1'!K16+'t1'!L16</f>
        <v>0</v>
      </c>
      <c r="E16" s="341">
        <f>'t3'!K16+'t3'!L16+'t3'!M16+'t3'!N16+'t3'!O16+'t3'!P16</f>
        <v>0</v>
      </c>
      <c r="F16" s="341">
        <f>'t4'!AO16</f>
        <v>0</v>
      </c>
      <c r="G16" s="339">
        <f>'t4'!M44</f>
        <v>0</v>
      </c>
      <c r="H16" s="341">
        <f>'t5'!U17+'t5'!V17</f>
        <v>0</v>
      </c>
      <c r="I16" s="362" t="str">
        <f t="shared" si="2"/>
        <v>OK</v>
      </c>
      <c r="J16" s="362" t="str">
        <f t="shared" si="0"/>
        <v>OK</v>
      </c>
      <c r="K16" s="362" t="str">
        <f t="shared" si="1"/>
        <v>OK</v>
      </c>
      <c r="L16" s="602">
        <f t="shared" si="3"/>
      </c>
    </row>
    <row r="17" spans="1:12" ht="12.75">
      <c r="A17" s="125" t="str">
        <f>'t1'!A17</f>
        <v>TENENTE COLONNELLO</v>
      </c>
      <c r="B17" s="316" t="str">
        <f>'t1'!B17</f>
        <v>019312</v>
      </c>
      <c r="C17" s="341">
        <f>'t11'!W19+'t11'!X19</f>
        <v>0</v>
      </c>
      <c r="D17" s="341">
        <f>'t1'!K17+'t1'!L17</f>
        <v>0</v>
      </c>
      <c r="E17" s="341">
        <f>'t3'!K17+'t3'!L17+'t3'!M17+'t3'!N17+'t3'!O17+'t3'!P17</f>
        <v>0</v>
      </c>
      <c r="F17" s="341">
        <f>'t4'!AO17</f>
        <v>0</v>
      </c>
      <c r="G17" s="339">
        <f>'t4'!N44</f>
        <v>0</v>
      </c>
      <c r="H17" s="341">
        <f>'t5'!U18+'t5'!V18</f>
        <v>0</v>
      </c>
      <c r="I17" s="362" t="str">
        <f t="shared" si="2"/>
        <v>OK</v>
      </c>
      <c r="J17" s="362" t="str">
        <f t="shared" si="0"/>
        <v>OK</v>
      </c>
      <c r="K17" s="362" t="str">
        <f t="shared" si="1"/>
        <v>OK</v>
      </c>
      <c r="L17" s="602">
        <f t="shared" si="3"/>
      </c>
    </row>
    <row r="18" spans="1:12" ht="12.75">
      <c r="A18" s="125" t="str">
        <f>'t1'!A18</f>
        <v>MAGGIORE CON 3 ANNI NEL GRADO</v>
      </c>
      <c r="B18" s="316" t="str">
        <f>'t1'!B18</f>
        <v>0D0936</v>
      </c>
      <c r="C18" s="341">
        <f>'t11'!W20+'t11'!X20</f>
        <v>0</v>
      </c>
      <c r="D18" s="341">
        <f>'t1'!K18+'t1'!L18</f>
        <v>0</v>
      </c>
      <c r="E18" s="341">
        <f>'t3'!K18+'t3'!L18+'t3'!M18+'t3'!N18+'t3'!O18+'t3'!P18</f>
        <v>0</v>
      </c>
      <c r="F18" s="341">
        <f>'t4'!AO18</f>
        <v>0</v>
      </c>
      <c r="G18" s="339">
        <f>'t4'!O44</f>
        <v>0</v>
      </c>
      <c r="H18" s="341">
        <f>'t5'!U19+'t5'!V19</f>
        <v>0</v>
      </c>
      <c r="I18" s="362" t="str">
        <f t="shared" si="2"/>
        <v>OK</v>
      </c>
      <c r="J18" s="362" t="str">
        <f t="shared" si="0"/>
        <v>OK</v>
      </c>
      <c r="K18" s="362" t="str">
        <f t="shared" si="1"/>
        <v>OK</v>
      </c>
      <c r="L18" s="602">
        <f t="shared" si="3"/>
      </c>
    </row>
    <row r="19" spans="1:12" ht="12.75">
      <c r="A19" s="125" t="str">
        <f>'t1'!A19</f>
        <v>MAGGIORE</v>
      </c>
      <c r="B19" s="316" t="str">
        <f>'t1'!B19</f>
        <v>019222</v>
      </c>
      <c r="C19" s="341">
        <f>'t11'!W21+'t11'!X21</f>
        <v>0</v>
      </c>
      <c r="D19" s="341">
        <f>'t1'!K19+'t1'!L19</f>
        <v>0</v>
      </c>
      <c r="E19" s="341">
        <f>'t3'!K19+'t3'!L19+'t3'!M19+'t3'!N19+'t3'!O19+'t3'!P19</f>
        <v>0</v>
      </c>
      <c r="F19" s="341">
        <f>'t4'!AO19</f>
        <v>0</v>
      </c>
      <c r="G19" s="339">
        <f>'t4'!P44</f>
        <v>0</v>
      </c>
      <c r="H19" s="341">
        <f>'t5'!U20+'t5'!V20</f>
        <v>0</v>
      </c>
      <c r="I19" s="362" t="str">
        <f t="shared" si="2"/>
        <v>OK</v>
      </c>
      <c r="J19" s="362" t="str">
        <f t="shared" si="0"/>
        <v>OK</v>
      </c>
      <c r="K19" s="362" t="str">
        <f t="shared" si="1"/>
        <v>OK</v>
      </c>
      <c r="L19" s="602">
        <f t="shared" si="3"/>
      </c>
    </row>
    <row r="20" spans="1:12" ht="12.75">
      <c r="A20" s="125" t="str">
        <f>'t1'!A20</f>
        <v>CAPITANO + 10 ANNI</v>
      </c>
      <c r="B20" s="316" t="str">
        <f>'t1'!B20</f>
        <v>018937</v>
      </c>
      <c r="C20" s="341">
        <f>'t11'!W22+'t11'!X22</f>
        <v>0</v>
      </c>
      <c r="D20" s="341">
        <f>'t1'!K20+'t1'!L20</f>
        <v>0</v>
      </c>
      <c r="E20" s="341">
        <f>'t3'!K20+'t3'!L20+'t3'!M20+'t3'!N20+'t3'!O20+'t3'!P20</f>
        <v>0</v>
      </c>
      <c r="F20" s="341">
        <f>'t4'!AO20</f>
        <v>0</v>
      </c>
      <c r="G20" s="339">
        <f>'t4'!Q44</f>
        <v>0</v>
      </c>
      <c r="H20" s="341">
        <f>'t5'!U21+'t5'!V21</f>
        <v>0</v>
      </c>
      <c r="I20" s="362" t="str">
        <f t="shared" si="2"/>
        <v>OK</v>
      </c>
      <c r="J20" s="362" t="str">
        <f t="shared" si="0"/>
        <v>OK</v>
      </c>
      <c r="K20" s="362" t="str">
        <f t="shared" si="1"/>
        <v>OK</v>
      </c>
      <c r="L20" s="602">
        <f t="shared" si="3"/>
      </c>
    </row>
    <row r="21" spans="1:12" ht="12.75">
      <c r="A21" s="125" t="str">
        <f>'t1'!A21</f>
        <v>CAPITANO</v>
      </c>
      <c r="B21" s="316" t="str">
        <f>'t1'!B21</f>
        <v>018213</v>
      </c>
      <c r="C21" s="341">
        <f>'t11'!W23+'t11'!X23</f>
        <v>0</v>
      </c>
      <c r="D21" s="341">
        <f>'t1'!K21+'t1'!L21</f>
        <v>0</v>
      </c>
      <c r="E21" s="341">
        <f>'t3'!K21+'t3'!L21+'t3'!M21+'t3'!N21+'t3'!O21+'t3'!P21</f>
        <v>0</v>
      </c>
      <c r="F21" s="341">
        <f>'t4'!AO21</f>
        <v>0</v>
      </c>
      <c r="G21" s="339">
        <f>'t4'!R44</f>
        <v>0</v>
      </c>
      <c r="H21" s="341">
        <f>'t5'!U22+'t5'!V22</f>
        <v>0</v>
      </c>
      <c r="I21" s="362" t="str">
        <f t="shared" si="2"/>
        <v>OK</v>
      </c>
      <c r="J21" s="362" t="str">
        <f t="shared" si="0"/>
        <v>OK</v>
      </c>
      <c r="K21" s="362" t="str">
        <f t="shared" si="1"/>
        <v>OK</v>
      </c>
      <c r="L21" s="602">
        <f t="shared" si="3"/>
      </c>
    </row>
    <row r="22" spans="1:12" ht="12.75">
      <c r="A22" s="125" t="str">
        <f>'t1'!A22</f>
        <v>TENENTE</v>
      </c>
      <c r="B22" s="316" t="str">
        <f>'t1'!B22</f>
        <v>018226</v>
      </c>
      <c r="C22" s="341">
        <f>'t11'!W24+'t11'!X24</f>
        <v>0</v>
      </c>
      <c r="D22" s="341">
        <f>'t1'!K22+'t1'!L22</f>
        <v>0</v>
      </c>
      <c r="E22" s="341">
        <f>'t3'!K22+'t3'!L22+'t3'!M22+'t3'!N22+'t3'!O22+'t3'!P22</f>
        <v>0</v>
      </c>
      <c r="F22" s="341">
        <f>'t4'!AO22</f>
        <v>0</v>
      </c>
      <c r="G22" s="339">
        <f>'t4'!S44</f>
        <v>0</v>
      </c>
      <c r="H22" s="341">
        <f>'t5'!U23+'t5'!V23</f>
        <v>0</v>
      </c>
      <c r="I22" s="362" t="str">
        <f t="shared" si="2"/>
        <v>OK</v>
      </c>
      <c r="J22" s="362" t="str">
        <f t="shared" si="0"/>
        <v>OK</v>
      </c>
      <c r="K22" s="362" t="str">
        <f t="shared" si="1"/>
        <v>OK</v>
      </c>
      <c r="L22" s="602">
        <f t="shared" si="3"/>
      </c>
    </row>
    <row r="23" spans="1:12" ht="12.75">
      <c r="A23" s="125" t="str">
        <f>'t1'!A23</f>
        <v>SOTTOTENENTE</v>
      </c>
      <c r="B23" s="316" t="str">
        <f>'t1'!B23</f>
        <v>017225</v>
      </c>
      <c r="C23" s="341">
        <f>'t11'!W25+'t11'!X25</f>
        <v>0</v>
      </c>
      <c r="D23" s="341">
        <f>'t1'!K23+'t1'!L23</f>
        <v>0</v>
      </c>
      <c r="E23" s="341">
        <f>'t3'!K23+'t3'!L23+'t3'!M23+'t3'!N23+'t3'!O23+'t3'!P23</f>
        <v>0</v>
      </c>
      <c r="F23" s="341">
        <f>'t4'!AO23</f>
        <v>0</v>
      </c>
      <c r="G23" s="339">
        <f>'t4'!T44</f>
        <v>0</v>
      </c>
      <c r="H23" s="341">
        <f>'t5'!U24+'t5'!V24</f>
        <v>0</v>
      </c>
      <c r="I23" s="362" t="str">
        <f t="shared" si="2"/>
        <v>OK</v>
      </c>
      <c r="J23" s="362" t="str">
        <f t="shared" si="0"/>
        <v>OK</v>
      </c>
      <c r="K23" s="362" t="str">
        <f t="shared" si="1"/>
        <v>OK</v>
      </c>
      <c r="L23" s="602">
        <f t="shared" si="3"/>
      </c>
    </row>
    <row r="24" spans="1:12" ht="12.75">
      <c r="A24" s="125" t="str">
        <f>'t1'!A24</f>
        <v>LUOGOTENENTE CARICHE SPECIALI</v>
      </c>
      <c r="B24" s="316" t="str">
        <f>'t1'!B24</f>
        <v>017964</v>
      </c>
      <c r="C24" s="341">
        <f>'t11'!W26+'t11'!X26</f>
        <v>0</v>
      </c>
      <c r="D24" s="341">
        <f>'t1'!K24+'t1'!L24</f>
        <v>0</v>
      </c>
      <c r="E24" s="341">
        <f>'t3'!K24+'t3'!L24+'t3'!M24+'t3'!N24+'t3'!O24+'t3'!P24</f>
        <v>0</v>
      </c>
      <c r="F24" s="341">
        <f>'t4'!AO24</f>
        <v>0</v>
      </c>
      <c r="G24" s="339">
        <f>'t4'!U44</f>
        <v>0</v>
      </c>
      <c r="H24" s="341">
        <f>'t5'!U25+'t5'!V25</f>
        <v>0</v>
      </c>
      <c r="I24" s="362" t="str">
        <f t="shared" si="2"/>
        <v>OK</v>
      </c>
      <c r="J24" s="362" t="str">
        <f t="shared" si="0"/>
        <v>OK</v>
      </c>
      <c r="K24" s="362" t="str">
        <f t="shared" si="1"/>
        <v>OK</v>
      </c>
      <c r="L24" s="602">
        <f t="shared" si="3"/>
      </c>
    </row>
    <row r="25" spans="1:12" ht="12.75">
      <c r="A25" s="125" t="str">
        <f>'t1'!A25</f>
        <v>LUOGOTENENTE</v>
      </c>
      <c r="B25" s="316" t="str">
        <f>'t1'!B25</f>
        <v>017836</v>
      </c>
      <c r="C25" s="341">
        <f>'t11'!W27+'t11'!X27</f>
        <v>0</v>
      </c>
      <c r="D25" s="341">
        <f>'t1'!K25+'t1'!L25</f>
        <v>0</v>
      </c>
      <c r="E25" s="341">
        <f>'t3'!K25+'t3'!L25+'t3'!M25+'t3'!N25+'t3'!O25+'t3'!P25</f>
        <v>0</v>
      </c>
      <c r="F25" s="341">
        <f>'t4'!AO25</f>
        <v>0</v>
      </c>
      <c r="G25" s="339">
        <f>'t4'!V44</f>
        <v>0</v>
      </c>
      <c r="H25" s="341">
        <f>'t5'!U26+'t5'!V26</f>
        <v>0</v>
      </c>
      <c r="I25" s="362" t="str">
        <f t="shared" si="2"/>
        <v>OK</v>
      </c>
      <c r="J25" s="362" t="str">
        <f t="shared" si="0"/>
        <v>OK</v>
      </c>
      <c r="K25" s="362" t="str">
        <f t="shared" si="1"/>
        <v>OK</v>
      </c>
      <c r="L25" s="602">
        <f t="shared" si="3"/>
      </c>
    </row>
    <row r="26" spans="1:12" ht="12.75">
      <c r="A26" s="125" t="str">
        <f>'t1'!A26</f>
        <v>MARESCIALLO AIUTANTE CON 8 ANNI NEL GRADO</v>
      </c>
      <c r="B26" s="316" t="str">
        <f>'t1'!B26</f>
        <v>017837</v>
      </c>
      <c r="C26" s="341">
        <f>'t11'!W28+'t11'!X28</f>
        <v>0</v>
      </c>
      <c r="D26" s="341">
        <f>'t1'!K26+'t1'!L26</f>
        <v>0</v>
      </c>
      <c r="E26" s="341">
        <f>'t3'!K26+'t3'!L26+'t3'!M26+'t3'!N26+'t3'!O26+'t3'!P26</f>
        <v>0</v>
      </c>
      <c r="F26" s="341">
        <f>'t4'!AO26</f>
        <v>0</v>
      </c>
      <c r="G26" s="339">
        <f>'t4'!W44</f>
        <v>0</v>
      </c>
      <c r="H26" s="341">
        <f>'t5'!U27+'t5'!V27</f>
        <v>0</v>
      </c>
      <c r="I26" s="362" t="str">
        <f t="shared" si="2"/>
        <v>OK</v>
      </c>
      <c r="J26" s="362" t="str">
        <f t="shared" si="0"/>
        <v>OK</v>
      </c>
      <c r="K26" s="362" t="str">
        <f t="shared" si="1"/>
        <v>OK</v>
      </c>
      <c r="L26" s="602">
        <f t="shared" si="3"/>
      </c>
    </row>
    <row r="27" spans="1:12" ht="12.75">
      <c r="A27" s="125" t="str">
        <f>'t1'!A27</f>
        <v>MARESCIALLO AIUTANTE</v>
      </c>
      <c r="B27" s="316" t="str">
        <f>'t1'!B27</f>
        <v>017237</v>
      </c>
      <c r="C27" s="341">
        <f>'t11'!W29+'t11'!X29</f>
        <v>0</v>
      </c>
      <c r="D27" s="341">
        <f>'t1'!K27+'t1'!L27</f>
        <v>0</v>
      </c>
      <c r="E27" s="341">
        <f>'t3'!K27+'t3'!L27+'t3'!M27+'t3'!N27+'t3'!O27+'t3'!P27</f>
        <v>0</v>
      </c>
      <c r="F27" s="341">
        <f>'t4'!AO27</f>
        <v>0</v>
      </c>
      <c r="G27" s="339">
        <f>'t4'!X44</f>
        <v>0</v>
      </c>
      <c r="H27" s="341">
        <f>'t5'!U28+'t5'!V28</f>
        <v>0</v>
      </c>
      <c r="I27" s="362" t="str">
        <f t="shared" si="2"/>
        <v>OK</v>
      </c>
      <c r="J27" s="362" t="str">
        <f t="shared" si="0"/>
        <v>OK</v>
      </c>
      <c r="K27" s="362" t="str">
        <f t="shared" si="1"/>
        <v>OK</v>
      </c>
      <c r="L27" s="602">
        <f t="shared" si="3"/>
      </c>
    </row>
    <row r="28" spans="1:12" ht="12.75">
      <c r="A28" s="125" t="str">
        <f>'t1'!A28</f>
        <v>MARESCIALLO CAPO CON 10 ANNI</v>
      </c>
      <c r="B28" s="316" t="str">
        <f>'t1'!B28</f>
        <v>016MC0</v>
      </c>
      <c r="C28" s="341">
        <f>'t11'!W30+'t11'!X30</f>
        <v>0</v>
      </c>
      <c r="D28" s="341">
        <f>'t1'!K28+'t1'!L28</f>
        <v>0</v>
      </c>
      <c r="E28" s="341">
        <f>'t3'!K28+'t3'!L28+'t3'!M28+'t3'!N28+'t3'!O28+'t3'!P28</f>
        <v>0</v>
      </c>
      <c r="F28" s="341">
        <f>'t4'!AO28</f>
        <v>0</v>
      </c>
      <c r="G28" s="339">
        <f>'t4'!Y44</f>
        <v>0</v>
      </c>
      <c r="H28" s="341">
        <f>'t5'!U29+'t5'!V29</f>
        <v>0</v>
      </c>
      <c r="I28" s="362" t="str">
        <f t="shared" si="2"/>
        <v>OK</v>
      </c>
      <c r="J28" s="362" t="str">
        <f t="shared" si="0"/>
        <v>OK</v>
      </c>
      <c r="K28" s="362" t="str">
        <f t="shared" si="1"/>
        <v>OK</v>
      </c>
      <c r="L28" s="602">
        <f t="shared" si="3"/>
      </c>
    </row>
    <row r="29" spans="1:12" ht="12.75">
      <c r="A29" s="125" t="str">
        <f>'t1'!A29</f>
        <v>MARESCIALLO CAPO</v>
      </c>
      <c r="B29" s="316" t="str">
        <f>'t1'!B29</f>
        <v>016224</v>
      </c>
      <c r="C29" s="341">
        <f>'t11'!W31+'t11'!X31</f>
        <v>0</v>
      </c>
      <c r="D29" s="341">
        <f>'t1'!K29+'t1'!L29</f>
        <v>0</v>
      </c>
      <c r="E29" s="341">
        <f>'t3'!K29+'t3'!L29+'t3'!M29+'t3'!N29+'t3'!O29+'t3'!P29</f>
        <v>0</v>
      </c>
      <c r="F29" s="341">
        <f>'t4'!AO29</f>
        <v>0</v>
      </c>
      <c r="G29" s="339">
        <f>'t4'!Z44</f>
        <v>0</v>
      </c>
      <c r="H29" s="341">
        <f>'t5'!U30+'t5'!V30</f>
        <v>0</v>
      </c>
      <c r="I29" s="362" t="str">
        <f t="shared" si="2"/>
        <v>OK</v>
      </c>
      <c r="J29" s="362" t="str">
        <f t="shared" si="0"/>
        <v>OK</v>
      </c>
      <c r="K29" s="362" t="str">
        <f t="shared" si="1"/>
        <v>OK</v>
      </c>
      <c r="L29" s="602">
        <f t="shared" si="3"/>
      </c>
    </row>
    <row r="30" spans="1:12" ht="12.75">
      <c r="A30" s="125" t="str">
        <f>'t1'!A30</f>
        <v>MARESCIALLO ORDINARIO</v>
      </c>
      <c r="B30" s="316" t="str">
        <f>'t1'!B30</f>
        <v>015238</v>
      </c>
      <c r="C30" s="341">
        <f>'t11'!W32+'t11'!X32</f>
        <v>0</v>
      </c>
      <c r="D30" s="341">
        <f>'t1'!K30+'t1'!L30</f>
        <v>0</v>
      </c>
      <c r="E30" s="341">
        <f>'t3'!K30+'t3'!L30+'t3'!M30+'t3'!N30+'t3'!O30+'t3'!P30</f>
        <v>0</v>
      </c>
      <c r="F30" s="341">
        <f>'t4'!AO30</f>
        <v>0</v>
      </c>
      <c r="G30" s="339">
        <f>'t4'!AA44</f>
        <v>0</v>
      </c>
      <c r="H30" s="341">
        <f>'t5'!U31+'t5'!V31</f>
        <v>0</v>
      </c>
      <c r="I30" s="362" t="str">
        <f t="shared" si="2"/>
        <v>OK</v>
      </c>
      <c r="J30" s="362" t="str">
        <f t="shared" si="0"/>
        <v>OK</v>
      </c>
      <c r="K30" s="362" t="str">
        <f t="shared" si="1"/>
        <v>OK</v>
      </c>
      <c r="L30" s="602">
        <f t="shared" si="3"/>
      </c>
    </row>
    <row r="31" spans="1:12" ht="12.75">
      <c r="A31" s="125" t="str">
        <f>'t1'!A31</f>
        <v>MARESCIALLO</v>
      </c>
      <c r="B31" s="316" t="str">
        <f>'t1'!B31</f>
        <v>014324</v>
      </c>
      <c r="C31" s="341">
        <f>'t11'!W33+'t11'!X33</f>
        <v>0</v>
      </c>
      <c r="D31" s="341">
        <f>'t1'!K31+'t1'!L31</f>
        <v>0</v>
      </c>
      <c r="E31" s="341">
        <f>'t3'!K31+'t3'!L31+'t3'!M31+'t3'!N31+'t3'!O31+'t3'!P31</f>
        <v>0</v>
      </c>
      <c r="F31" s="341">
        <f>'t4'!AO31</f>
        <v>0</v>
      </c>
      <c r="G31" s="339">
        <f>'t4'!AB44</f>
        <v>0</v>
      </c>
      <c r="H31" s="341">
        <f>'t5'!U32+'t5'!V32</f>
        <v>0</v>
      </c>
      <c r="I31" s="362" t="str">
        <f t="shared" si="2"/>
        <v>OK</v>
      </c>
      <c r="J31" s="362" t="str">
        <f t="shared" si="0"/>
        <v>OK</v>
      </c>
      <c r="K31" s="362" t="str">
        <f t="shared" si="1"/>
        <v>OK</v>
      </c>
      <c r="L31" s="602">
        <f t="shared" si="3"/>
      </c>
    </row>
    <row r="32" spans="1:12" ht="12.75">
      <c r="A32" s="125" t="str">
        <f>'t1'!A32</f>
        <v>BRIGADIERE CAPO QUALIFICA SPECIALE</v>
      </c>
      <c r="B32" s="316" t="str">
        <f>'t1'!B32</f>
        <v>015965</v>
      </c>
      <c r="C32" s="341">
        <f>'t11'!W34+'t11'!X34</f>
        <v>0</v>
      </c>
      <c r="D32" s="341">
        <f>'t1'!K32+'t1'!L32</f>
        <v>0</v>
      </c>
      <c r="E32" s="341">
        <f>'t3'!K32+'t3'!L32+'t3'!M32+'t3'!N32+'t3'!O32+'t3'!P32</f>
        <v>0</v>
      </c>
      <c r="F32" s="341">
        <f>'t4'!AO32</f>
        <v>0</v>
      </c>
      <c r="G32" s="339">
        <f>'t4'!AC44</f>
        <v>0</v>
      </c>
      <c r="H32" s="341">
        <f>'t5'!U33+'t5'!V33</f>
        <v>0</v>
      </c>
      <c r="I32" s="362" t="str">
        <f t="shared" si="2"/>
        <v>OK</v>
      </c>
      <c r="J32" s="362" t="str">
        <f t="shared" si="0"/>
        <v>OK</v>
      </c>
      <c r="K32" s="362" t="str">
        <f t="shared" si="1"/>
        <v>OK</v>
      </c>
      <c r="L32" s="602">
        <f t="shared" si="3"/>
      </c>
    </row>
    <row r="33" spans="1:12" ht="12.75">
      <c r="A33" s="125" t="str">
        <f>'t1'!A33</f>
        <v>BRIGADIERE CAPO CON 4 ANNI NEL GRADO</v>
      </c>
      <c r="B33" s="316" t="str">
        <f>'t1'!B33</f>
        <v>015966</v>
      </c>
      <c r="C33" s="341">
        <f>'t11'!W35+'t11'!X35</f>
        <v>0</v>
      </c>
      <c r="D33" s="341">
        <f>'t1'!K33+'t1'!L33</f>
        <v>0</v>
      </c>
      <c r="E33" s="341">
        <f>'t3'!K33+'t3'!L33+'t3'!M33+'t3'!N33+'t3'!O33+'t3'!P33</f>
        <v>0</v>
      </c>
      <c r="F33" s="341">
        <f>'t4'!AO33</f>
        <v>0</v>
      </c>
      <c r="G33" s="339">
        <f>'t4'!AD44</f>
        <v>0</v>
      </c>
      <c r="H33" s="341">
        <f>'t5'!U34+'t5'!V34</f>
        <v>0</v>
      </c>
      <c r="I33" s="362" t="str">
        <f t="shared" si="2"/>
        <v>OK</v>
      </c>
      <c r="J33" s="362" t="str">
        <f t="shared" si="0"/>
        <v>OK</v>
      </c>
      <c r="K33" s="362" t="str">
        <f t="shared" si="1"/>
        <v>OK</v>
      </c>
      <c r="L33" s="602">
        <f t="shared" si="3"/>
      </c>
    </row>
    <row r="34" spans="1:12" ht="12.75">
      <c r="A34" s="125" t="str">
        <f>'t1'!A34</f>
        <v>BRIGADIERE CAPO</v>
      </c>
      <c r="B34" s="316" t="str">
        <f>'t1'!B34</f>
        <v>015212</v>
      </c>
      <c r="C34" s="341">
        <f>'t11'!W36+'t11'!X36</f>
        <v>0</v>
      </c>
      <c r="D34" s="341">
        <f>'t1'!K34+'t1'!L34</f>
        <v>0</v>
      </c>
      <c r="E34" s="341">
        <f>'t3'!K34+'t3'!L34+'t3'!M34+'t3'!N34+'t3'!O34+'t3'!P34</f>
        <v>0</v>
      </c>
      <c r="F34" s="341">
        <f>'t4'!AO34</f>
        <v>0</v>
      </c>
      <c r="G34" s="339">
        <f>'t4'!AE44</f>
        <v>0</v>
      </c>
      <c r="H34" s="341">
        <f>'t5'!U35+'t5'!V35</f>
        <v>0</v>
      </c>
      <c r="I34" s="362" t="str">
        <f t="shared" si="2"/>
        <v>OK</v>
      </c>
      <c r="J34" s="362" t="str">
        <f t="shared" si="0"/>
        <v>OK</v>
      </c>
      <c r="K34" s="362" t="str">
        <f t="shared" si="1"/>
        <v>OK</v>
      </c>
      <c r="L34" s="602">
        <f t="shared" si="3"/>
      </c>
    </row>
    <row r="35" spans="1:12" ht="12.75">
      <c r="A35" s="125" t="str">
        <f>'t1'!A35</f>
        <v>BRIGADIERE</v>
      </c>
      <c r="B35" s="316" t="str">
        <f>'t1'!B35</f>
        <v>014211</v>
      </c>
      <c r="C35" s="341">
        <f>'t11'!W37+'t11'!X37</f>
        <v>0</v>
      </c>
      <c r="D35" s="341">
        <f>'t1'!K35+'t1'!L35</f>
        <v>0</v>
      </c>
      <c r="E35" s="341">
        <f>'t3'!K35+'t3'!L35+'t3'!M35+'t3'!N35+'t3'!O35+'t3'!P35</f>
        <v>0</v>
      </c>
      <c r="F35" s="341">
        <f>'t4'!AO35</f>
        <v>0</v>
      </c>
      <c r="G35" s="339">
        <f>'t4'!AF44</f>
        <v>0</v>
      </c>
      <c r="H35" s="341">
        <f>'t5'!U36+'t5'!V36</f>
        <v>0</v>
      </c>
      <c r="I35" s="362" t="str">
        <f t="shared" si="2"/>
        <v>OK</v>
      </c>
      <c r="J35" s="362" t="str">
        <f aca="true" t="shared" si="4" ref="J35:J43">IF(AND(C35&gt;0,D35=0,E35=0,F35=0,G35=0,H35=0),"KO","OK")</f>
        <v>OK</v>
      </c>
      <c r="K35" s="362" t="str">
        <f aca="true" t="shared" si="5" ref="K35:K43">IF(AND(C35=0,OR(D35&gt;0,E35&gt;0,F35&gt;0,G35&gt;0,H35&gt;0)),"KO","OK")</f>
        <v>OK</v>
      </c>
      <c r="L35" s="602">
        <f t="shared" si="3"/>
      </c>
    </row>
    <row r="36" spans="1:12" ht="12.75">
      <c r="A36" s="125" t="str">
        <f>'t1'!A36</f>
        <v>VICE BRIGADIERE</v>
      </c>
      <c r="B36" s="316" t="str">
        <f>'t1'!B36</f>
        <v>014230</v>
      </c>
      <c r="C36" s="341">
        <f>'t11'!W38+'t11'!X38</f>
        <v>0</v>
      </c>
      <c r="D36" s="341">
        <f>'t1'!K36+'t1'!L36</f>
        <v>0</v>
      </c>
      <c r="E36" s="341">
        <f>'t3'!K36+'t3'!L36+'t3'!M36+'t3'!N36+'t3'!O36+'t3'!P36</f>
        <v>0</v>
      </c>
      <c r="F36" s="341">
        <f>'t4'!AO36</f>
        <v>0</v>
      </c>
      <c r="G36" s="339">
        <f>'t4'!AG44</f>
        <v>0</v>
      </c>
      <c r="H36" s="341">
        <f>'t5'!U37+'t5'!V37</f>
        <v>0</v>
      </c>
      <c r="I36" s="362" t="str">
        <f t="shared" si="2"/>
        <v>OK</v>
      </c>
      <c r="J36" s="362" t="str">
        <f t="shared" si="4"/>
        <v>OK</v>
      </c>
      <c r="K36" s="362" t="str">
        <f t="shared" si="5"/>
        <v>OK</v>
      </c>
      <c r="L36" s="602">
        <f t="shared" si="3"/>
      </c>
    </row>
    <row r="37" spans="1:12" ht="12.75">
      <c r="A37" s="125" t="str">
        <f>'t1'!A37</f>
        <v>APPUNTATO SCELTO QUALIFICA SPECIALE</v>
      </c>
      <c r="B37" s="316" t="str">
        <f>'t1'!B37</f>
        <v>013967</v>
      </c>
      <c r="C37" s="341">
        <f>'t11'!W39+'t11'!X39</f>
        <v>0</v>
      </c>
      <c r="D37" s="341">
        <f>'t1'!K37+'t1'!L37</f>
        <v>0</v>
      </c>
      <c r="E37" s="341">
        <f>'t3'!K37+'t3'!L37+'t3'!M37+'t3'!N37+'t3'!O37+'t3'!P37</f>
        <v>0</v>
      </c>
      <c r="F37" s="341">
        <f>'t4'!AO37</f>
        <v>0</v>
      </c>
      <c r="G37" s="339">
        <f>'t4'!AH44</f>
        <v>0</v>
      </c>
      <c r="H37" s="341">
        <f>'t5'!U38+'t5'!V38</f>
        <v>0</v>
      </c>
      <c r="I37" s="362" t="str">
        <f t="shared" si="2"/>
        <v>OK</v>
      </c>
      <c r="J37" s="362" t="str">
        <f t="shared" si="4"/>
        <v>OK</v>
      </c>
      <c r="K37" s="362" t="str">
        <f t="shared" si="5"/>
        <v>OK</v>
      </c>
      <c r="L37" s="602">
        <f t="shared" si="3"/>
      </c>
    </row>
    <row r="38" spans="1:12" ht="12.75">
      <c r="A38" s="125" t="str">
        <f>'t1'!A38</f>
        <v>APPUNTATO SCELTO CON 5 ANNI NEL GRADO</v>
      </c>
      <c r="B38" s="316" t="str">
        <f>'t1'!B38</f>
        <v>013968</v>
      </c>
      <c r="C38" s="341">
        <f>'t11'!W40+'t11'!X40</f>
        <v>0</v>
      </c>
      <c r="D38" s="341">
        <f>'t1'!K38+'t1'!L38</f>
        <v>0</v>
      </c>
      <c r="E38" s="341">
        <f>'t3'!K38+'t3'!L38+'t3'!M38+'t3'!N38+'t3'!O38+'t3'!P38</f>
        <v>0</v>
      </c>
      <c r="F38" s="341">
        <f>'t4'!AO38</f>
        <v>0</v>
      </c>
      <c r="G38" s="339">
        <f>'t4'!AI44</f>
        <v>0</v>
      </c>
      <c r="H38" s="341">
        <f>'t5'!U39+'t5'!V39</f>
        <v>0</v>
      </c>
      <c r="I38" s="362" t="str">
        <f t="shared" si="2"/>
        <v>OK</v>
      </c>
      <c r="J38" s="362" t="str">
        <f t="shared" si="4"/>
        <v>OK</v>
      </c>
      <c r="K38" s="362" t="str">
        <f t="shared" si="5"/>
        <v>OK</v>
      </c>
      <c r="L38" s="602">
        <f t="shared" si="3"/>
      </c>
    </row>
    <row r="39" spans="1:12" ht="12.75">
      <c r="A39" s="125" t="str">
        <f>'t1'!A39</f>
        <v>APPUNTATO SCELTO</v>
      </c>
      <c r="B39" s="316" t="str">
        <f>'t1'!B39</f>
        <v>013231</v>
      </c>
      <c r="C39" s="341">
        <f>'t11'!W41+'t11'!X41</f>
        <v>0</v>
      </c>
      <c r="D39" s="341">
        <f>'t1'!K39+'t1'!L39</f>
        <v>0</v>
      </c>
      <c r="E39" s="341">
        <f>'t3'!K39+'t3'!L39+'t3'!M39+'t3'!N39+'t3'!O39+'t3'!P39</f>
        <v>0</v>
      </c>
      <c r="F39" s="341">
        <f>'t4'!AO39</f>
        <v>0</v>
      </c>
      <c r="G39" s="339">
        <f>'t4'!AJ44</f>
        <v>0</v>
      </c>
      <c r="H39" s="341">
        <f>'t5'!U40+'t5'!V40</f>
        <v>0</v>
      </c>
      <c r="I39" s="362" t="str">
        <f t="shared" si="2"/>
        <v>OK</v>
      </c>
      <c r="J39" s="362" t="str">
        <f t="shared" si="4"/>
        <v>OK</v>
      </c>
      <c r="K39" s="362" t="str">
        <f t="shared" si="5"/>
        <v>OK</v>
      </c>
      <c r="L39" s="602">
        <f t="shared" si="3"/>
      </c>
    </row>
    <row r="40" spans="1:12" ht="12.75">
      <c r="A40" s="125" t="str">
        <f>'t1'!A40</f>
        <v>APPUNTATO</v>
      </c>
      <c r="B40" s="316" t="str">
        <f>'t1'!B40</f>
        <v>013210</v>
      </c>
      <c r="C40" s="341">
        <f>'t11'!W42+'t11'!X42</f>
        <v>0</v>
      </c>
      <c r="D40" s="341">
        <f>'t1'!K40+'t1'!L40</f>
        <v>0</v>
      </c>
      <c r="E40" s="341">
        <f>'t3'!K40+'t3'!L40+'t3'!M40+'t3'!N40+'t3'!O40+'t3'!P40</f>
        <v>0</v>
      </c>
      <c r="F40" s="341">
        <f>'t4'!AO40</f>
        <v>0</v>
      </c>
      <c r="G40" s="339">
        <f>'t4'!AK44</f>
        <v>0</v>
      </c>
      <c r="H40" s="341">
        <f>'t5'!U41+'t5'!V41</f>
        <v>0</v>
      </c>
      <c r="I40" s="362" t="str">
        <f t="shared" si="2"/>
        <v>OK</v>
      </c>
      <c r="J40" s="362" t="str">
        <f t="shared" si="4"/>
        <v>OK</v>
      </c>
      <c r="K40" s="362" t="str">
        <f t="shared" si="5"/>
        <v>OK</v>
      </c>
      <c r="L40" s="602">
        <f t="shared" si="3"/>
      </c>
    </row>
    <row r="41" spans="1:12" ht="12.75">
      <c r="A41" s="125" t="str">
        <f>'t1'!A41</f>
        <v>FINANZIERE SCELTO</v>
      </c>
      <c r="B41" s="316" t="str">
        <f>'t1'!B41</f>
        <v>013236</v>
      </c>
      <c r="C41" s="341">
        <f>'t11'!W43+'t11'!X43</f>
        <v>0</v>
      </c>
      <c r="D41" s="341">
        <f>'t1'!K41+'t1'!L41</f>
        <v>0</v>
      </c>
      <c r="E41" s="341">
        <f>'t3'!K41+'t3'!L41+'t3'!M41+'t3'!N41+'t3'!O41+'t3'!P41</f>
        <v>0</v>
      </c>
      <c r="F41" s="341">
        <f>'t4'!AO41</f>
        <v>0</v>
      </c>
      <c r="G41" s="339">
        <f>'t4'!AL44</f>
        <v>0</v>
      </c>
      <c r="H41" s="341">
        <f>'t5'!U42+'t5'!V42</f>
        <v>0</v>
      </c>
      <c r="I41" s="362" t="str">
        <f t="shared" si="2"/>
        <v>OK</v>
      </c>
      <c r="J41" s="362" t="str">
        <f t="shared" si="4"/>
        <v>OK</v>
      </c>
      <c r="K41" s="362" t="str">
        <f t="shared" si="5"/>
        <v>OK</v>
      </c>
      <c r="L41" s="602">
        <f t="shared" si="3"/>
      </c>
    </row>
    <row r="42" spans="1:12" ht="12.75">
      <c r="A42" s="125" t="str">
        <f>'t1'!A42</f>
        <v>FINANZIERE</v>
      </c>
      <c r="B42" s="316" t="str">
        <f>'t1'!B42</f>
        <v>013234</v>
      </c>
      <c r="C42" s="341">
        <f>'t11'!W44+'t11'!X44</f>
        <v>0</v>
      </c>
      <c r="D42" s="341">
        <f>'t1'!K42+'t1'!L42</f>
        <v>0</v>
      </c>
      <c r="E42" s="341">
        <f>'t3'!K42+'t3'!L42+'t3'!M42+'t3'!N42+'t3'!O42+'t3'!P42</f>
        <v>0</v>
      </c>
      <c r="F42" s="341">
        <f>'t4'!AO42</f>
        <v>0</v>
      </c>
      <c r="G42" s="339">
        <f>'t4'!AM44</f>
        <v>0</v>
      </c>
      <c r="H42" s="341">
        <f>'t5'!U43+'t5'!V43</f>
        <v>0</v>
      </c>
      <c r="I42" s="362" t="str">
        <f t="shared" si="2"/>
        <v>OK</v>
      </c>
      <c r="J42" s="362" t="str">
        <f t="shared" si="4"/>
        <v>OK</v>
      </c>
      <c r="K42" s="362" t="str">
        <f t="shared" si="5"/>
        <v>OK</v>
      </c>
      <c r="L42" s="602">
        <f t="shared" si="3"/>
      </c>
    </row>
    <row r="43" spans="1:12" ht="12.75">
      <c r="A43" s="125" t="str">
        <f>'t1'!A43</f>
        <v>ALLIEVI</v>
      </c>
      <c r="B43" s="316" t="str">
        <f>'t1'!B43</f>
        <v>000180</v>
      </c>
      <c r="C43" s="341">
        <f>'t11'!W45+'t11'!X45</f>
        <v>0</v>
      </c>
      <c r="D43" s="341">
        <f>'t1'!K43+'t1'!L43</f>
        <v>0</v>
      </c>
      <c r="E43" s="341">
        <f>'t3'!K43+'t3'!L43+'t3'!M43+'t3'!N43+'t3'!O43+'t3'!P43</f>
        <v>0</v>
      </c>
      <c r="F43" s="341">
        <f>'t4'!AO43</f>
        <v>0</v>
      </c>
      <c r="G43" s="339">
        <f>'t4'!AN44</f>
        <v>0</v>
      </c>
      <c r="H43" s="341">
        <f>'t5'!U44+'t5'!V44</f>
        <v>0</v>
      </c>
      <c r="I43" s="362" t="str">
        <f t="shared" si="2"/>
        <v>OK</v>
      </c>
      <c r="J43" s="362" t="str">
        <f t="shared" si="4"/>
        <v>OK</v>
      </c>
      <c r="K43" s="362" t="str">
        <f t="shared" si="5"/>
        <v>OK</v>
      </c>
      <c r="L43" s="602">
        <f t="shared" si="3"/>
      </c>
    </row>
  </sheetData>
  <sheetProtection password="EA98" sheet="1" formatColumns="0" selectLockedCells="1" selectUnlockedCells="1"/>
  <mergeCells count="2">
    <mergeCell ref="A1:K1"/>
    <mergeCell ref="D2:K2"/>
  </mergeCells>
  <conditionalFormatting sqref="I6:I43">
    <cfRule type="notContainsText" priority="1" dxfId="16" operator="notContains" stopIfTrue="1" text="ok">
      <formula>ISERROR(SEARCH("ok",I6))</formula>
    </cfRule>
  </conditionalFormatting>
  <printOptions horizontalCentered="1"/>
  <pageMargins left="0.1968503937007874" right="0.1968503937007874" top="0.1968503937007874" bottom="0.15748031496062992" header="0.15748031496062992" footer="0.15748031496062992"/>
  <pageSetup orientation="landscape" paperSize="9" scale="75" r:id="rId1"/>
</worksheet>
</file>

<file path=xl/worksheets/sheet28.xml><?xml version="1.0" encoding="utf-8"?>
<worksheet xmlns="http://schemas.openxmlformats.org/spreadsheetml/2006/main" xmlns:r="http://schemas.openxmlformats.org/officeDocument/2006/relationships">
  <sheetPr codeName="Foglio33"/>
  <dimension ref="A1:M43"/>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5" sqref="A5"/>
    </sheetView>
  </sheetViews>
  <sheetFormatPr defaultColWidth="9.33203125" defaultRowHeight="10.5"/>
  <cols>
    <col min="1" max="1" width="47.83203125" style="5" customWidth="1"/>
    <col min="2" max="2" width="10" style="7" customWidth="1"/>
    <col min="3" max="4" width="17.83203125" style="7" customWidth="1"/>
    <col min="5" max="5" width="16.33203125" style="7" customWidth="1"/>
    <col min="6" max="6" width="15.83203125" style="103" customWidth="1"/>
    <col min="7" max="7" width="18.33203125" style="103" customWidth="1"/>
    <col min="8" max="8" width="16.33203125" style="7" customWidth="1"/>
    <col min="9" max="9" width="15.83203125" style="103" customWidth="1"/>
    <col min="10" max="10" width="18.33203125" style="7" customWidth="1"/>
  </cols>
  <sheetData>
    <row r="1" spans="1:13" s="5" customFormat="1" ht="43.5" customHeight="1">
      <c r="A1" s="972" t="str">
        <f>'t1'!A1</f>
        <v>GUARDIA di FINANZA - anno 2021</v>
      </c>
      <c r="B1" s="972"/>
      <c r="C1" s="972"/>
      <c r="D1" s="972"/>
      <c r="E1" s="972"/>
      <c r="F1" s="972"/>
      <c r="G1" s="972"/>
      <c r="H1" s="972"/>
      <c r="I1" s="972"/>
      <c r="J1" s="972"/>
      <c r="K1" s="3"/>
      <c r="M1"/>
    </row>
    <row r="2" spans="4:13" s="5" customFormat="1" ht="12.75" customHeight="1">
      <c r="D2" s="1059"/>
      <c r="E2" s="1059"/>
      <c r="F2" s="1059"/>
      <c r="G2" s="1059"/>
      <c r="H2" s="1059"/>
      <c r="I2" s="1059"/>
      <c r="J2" s="1059"/>
      <c r="K2" s="3"/>
      <c r="M2"/>
    </row>
    <row r="3" spans="1:3" s="5" customFormat="1" ht="21" customHeight="1">
      <c r="A3" s="183" t="s">
        <v>364</v>
      </c>
      <c r="B3" s="7"/>
      <c r="C3" s="7"/>
    </row>
    <row r="4" spans="1:10" ht="30">
      <c r="A4" s="169" t="s">
        <v>209</v>
      </c>
      <c r="B4" s="171" t="s">
        <v>171</v>
      </c>
      <c r="C4" s="556" t="s">
        <v>265</v>
      </c>
      <c r="D4" s="170" t="s">
        <v>272</v>
      </c>
      <c r="E4" s="556" t="s">
        <v>357</v>
      </c>
      <c r="F4" s="556" t="s">
        <v>363</v>
      </c>
      <c r="G4" s="170" t="s">
        <v>307</v>
      </c>
      <c r="H4" s="556" t="s">
        <v>358</v>
      </c>
      <c r="I4" s="556" t="s">
        <v>363</v>
      </c>
      <c r="J4" s="556" t="s">
        <v>359</v>
      </c>
    </row>
    <row r="5" spans="1:10" s="187" customFormat="1" ht="9.75">
      <c r="A5" s="168"/>
      <c r="B5" s="181"/>
      <c r="C5" s="181" t="s">
        <v>173</v>
      </c>
      <c r="D5" s="185" t="s">
        <v>174</v>
      </c>
      <c r="E5" s="185" t="s">
        <v>355</v>
      </c>
      <c r="F5" s="185" t="s">
        <v>361</v>
      </c>
      <c r="G5" s="185" t="s">
        <v>177</v>
      </c>
      <c r="H5" s="185" t="s">
        <v>356</v>
      </c>
      <c r="I5" s="185" t="s">
        <v>362</v>
      </c>
      <c r="J5" s="185"/>
    </row>
    <row r="6" spans="1:10" ht="12.75">
      <c r="A6" s="125" t="str">
        <f>'t1'!A6</f>
        <v>COMANDANTE GENERALE</v>
      </c>
      <c r="B6" s="316" t="str">
        <f>'t1'!B6</f>
        <v>0D0219</v>
      </c>
      <c r="C6" s="341">
        <f>'t13'!AA6</f>
        <v>0</v>
      </c>
      <c r="D6" s="341">
        <f>'t13'!X6</f>
        <v>0</v>
      </c>
      <c r="E6" s="343" t="str">
        <f>IF($C6=0," ",IF(D6=0," ",D6/$C6))</f>
        <v> </v>
      </c>
      <c r="F6" s="321" t="str">
        <f>IF($C6=0," ",IF(D6=0," ",IF(E6&gt;0.2,"ERRORE","OK")))</f>
        <v> </v>
      </c>
      <c r="G6" s="341">
        <f>'t13'!Y6</f>
        <v>0</v>
      </c>
      <c r="H6" s="343" t="str">
        <f>IF($C6=0," ",IF(G6=0," ",G6/$C6))</f>
        <v> </v>
      </c>
      <c r="I6" s="321" t="str">
        <f>IF($C6=0," ",IF(G6=0," ",IF(H6&gt;0.2,"ERRORE","OK")))</f>
        <v> </v>
      </c>
      <c r="J6" s="362" t="str">
        <f>IF(OR(F6="ERRORE",I6="ERRORE"),"ERRORE","OK")</f>
        <v>OK</v>
      </c>
    </row>
    <row r="7" spans="1:10" ht="12.75">
      <c r="A7" s="125" t="str">
        <f>'t1'!A7</f>
        <v>GENERALE CORPO DI ARMATA</v>
      </c>
      <c r="B7" s="316" t="str">
        <f>'t1'!B7</f>
        <v>0D0554</v>
      </c>
      <c r="C7" s="341">
        <f>'t13'!AA7</f>
        <v>0</v>
      </c>
      <c r="D7" s="341">
        <f>'t13'!X7</f>
        <v>0</v>
      </c>
      <c r="E7" s="343" t="str">
        <f aca="true" t="shared" si="0" ref="E7:E43">IF($C7=0," ",IF(D7=0," ",D7/$C7))</f>
        <v> </v>
      </c>
      <c r="F7" s="321" t="str">
        <f aca="true" t="shared" si="1" ref="F7:F43">IF($C7=0," ",IF(D7=0," ",IF(E7&gt;0.2,"ERRORE","OK")))</f>
        <v> </v>
      </c>
      <c r="G7" s="341">
        <f>'t13'!Y7</f>
        <v>0</v>
      </c>
      <c r="H7" s="343" t="str">
        <f aca="true" t="shared" si="2" ref="H7:H43">IF($C7=0," ",IF(G7=0," ",G7/$C7))</f>
        <v> </v>
      </c>
      <c r="I7" s="321" t="str">
        <f aca="true" t="shared" si="3" ref="I7:I43">IF($C7=0," ",IF(G7=0," ",IF(H7&gt;0.2,"ERRORE","OK")))</f>
        <v> </v>
      </c>
      <c r="J7" s="362" t="str">
        <f aca="true" t="shared" si="4" ref="J7:J43">IF(OR(F7="ERRORE",I7="ERRORE"),"ERRORE","OK")</f>
        <v>OK</v>
      </c>
    </row>
    <row r="8" spans="1:10" ht="12.75">
      <c r="A8" s="125" t="str">
        <f>'t1'!A8</f>
        <v>GENERALE DI DIVISIONE</v>
      </c>
      <c r="B8" s="316" t="str">
        <f>'t1'!B8</f>
        <v>0D0221</v>
      </c>
      <c r="C8" s="341">
        <f>'t13'!AA8</f>
        <v>0</v>
      </c>
      <c r="D8" s="341">
        <f>'t13'!X8</f>
        <v>0</v>
      </c>
      <c r="E8" s="343" t="str">
        <f t="shared" si="0"/>
        <v> </v>
      </c>
      <c r="F8" s="321" t="str">
        <f t="shared" si="1"/>
        <v> </v>
      </c>
      <c r="G8" s="341">
        <f>'t13'!Y8</f>
        <v>0</v>
      </c>
      <c r="H8" s="343" t="str">
        <f t="shared" si="2"/>
        <v> </v>
      </c>
      <c r="I8" s="321" t="str">
        <f t="shared" si="3"/>
        <v> </v>
      </c>
      <c r="J8" s="362" t="str">
        <f t="shared" si="4"/>
        <v>OK</v>
      </c>
    </row>
    <row r="9" spans="1:10" ht="12.75">
      <c r="A9" s="125" t="str">
        <f>'t1'!A9</f>
        <v>GENERALE DI BRIGATA</v>
      </c>
      <c r="B9" s="316" t="str">
        <f>'t1'!B9</f>
        <v>0D0220</v>
      </c>
      <c r="C9" s="341">
        <f>'t13'!AA9</f>
        <v>0</v>
      </c>
      <c r="D9" s="341">
        <f>'t13'!X9</f>
        <v>0</v>
      </c>
      <c r="E9" s="343" t="str">
        <f t="shared" si="0"/>
        <v> </v>
      </c>
      <c r="F9" s="321" t="str">
        <f t="shared" si="1"/>
        <v> </v>
      </c>
      <c r="G9" s="341">
        <f>'t13'!Y9</f>
        <v>0</v>
      </c>
      <c r="H9" s="343" t="str">
        <f t="shared" si="2"/>
        <v> </v>
      </c>
      <c r="I9" s="321" t="str">
        <f t="shared" si="3"/>
        <v> </v>
      </c>
      <c r="J9" s="362" t="str">
        <f t="shared" si="4"/>
        <v>OK</v>
      </c>
    </row>
    <row r="10" spans="1:10" ht="12.75">
      <c r="A10" s="125" t="str">
        <f>'t1'!A10</f>
        <v>COLONNELLO + 23 ANNI</v>
      </c>
      <c r="B10" s="316" t="str">
        <f>'t1'!B10</f>
        <v>0D0524</v>
      </c>
      <c r="C10" s="341">
        <f>'t13'!AA10</f>
        <v>0</v>
      </c>
      <c r="D10" s="341">
        <f>'t13'!X10</f>
        <v>0</v>
      </c>
      <c r="E10" s="343" t="str">
        <f t="shared" si="0"/>
        <v> </v>
      </c>
      <c r="F10" s="321" t="str">
        <f t="shared" si="1"/>
        <v> </v>
      </c>
      <c r="G10" s="341">
        <f>'t13'!Y10</f>
        <v>0</v>
      </c>
      <c r="H10" s="343" t="str">
        <f t="shared" si="2"/>
        <v> </v>
      </c>
      <c r="I10" s="321" t="str">
        <f t="shared" si="3"/>
        <v> </v>
      </c>
      <c r="J10" s="362" t="str">
        <f t="shared" si="4"/>
        <v>OK</v>
      </c>
    </row>
    <row r="11" spans="1:10" ht="12.75">
      <c r="A11" s="125" t="str">
        <f>'t1'!A11</f>
        <v>COLONNELLO</v>
      </c>
      <c r="B11" s="316" t="str">
        <f>'t1'!B11</f>
        <v>0D0217</v>
      </c>
      <c r="C11" s="341">
        <f>'t13'!AA11</f>
        <v>0</v>
      </c>
      <c r="D11" s="341">
        <f>'t13'!X11</f>
        <v>0</v>
      </c>
      <c r="E11" s="343" t="str">
        <f t="shared" si="0"/>
        <v> </v>
      </c>
      <c r="F11" s="321" t="str">
        <f t="shared" si="1"/>
        <v> </v>
      </c>
      <c r="G11" s="341">
        <f>'t13'!Y11</f>
        <v>0</v>
      </c>
      <c r="H11" s="343" t="str">
        <f t="shared" si="2"/>
        <v> </v>
      </c>
      <c r="I11" s="321" t="str">
        <f t="shared" si="3"/>
        <v> </v>
      </c>
      <c r="J11" s="362" t="str">
        <f t="shared" si="4"/>
        <v>OK</v>
      </c>
    </row>
    <row r="12" spans="1:10" ht="12.75">
      <c r="A12" s="125" t="str">
        <f>'t1'!A12</f>
        <v>TENENTE COLONNELLO + 23 ANNI</v>
      </c>
      <c r="B12" s="316" t="str">
        <f>'t1'!B12</f>
        <v>0D0525</v>
      </c>
      <c r="C12" s="341">
        <f>'t13'!AA12</f>
        <v>0</v>
      </c>
      <c r="D12" s="341">
        <f>'t13'!X12</f>
        <v>0</v>
      </c>
      <c r="E12" s="343" t="str">
        <f t="shared" si="0"/>
        <v> </v>
      </c>
      <c r="F12" s="321" t="str">
        <f t="shared" si="1"/>
        <v> </v>
      </c>
      <c r="G12" s="341">
        <f>'t13'!Y12</f>
        <v>0</v>
      </c>
      <c r="H12" s="343" t="str">
        <f t="shared" si="2"/>
        <v> </v>
      </c>
      <c r="I12" s="321" t="str">
        <f t="shared" si="3"/>
        <v> </v>
      </c>
      <c r="J12" s="362" t="str">
        <f t="shared" si="4"/>
        <v>OK</v>
      </c>
    </row>
    <row r="13" spans="1:10" ht="12.75">
      <c r="A13" s="125" t="str">
        <f>'t1'!A13</f>
        <v>TENENTE COLONNELLO + 18 ANNI</v>
      </c>
      <c r="B13" s="316" t="str">
        <f>'t1'!B13</f>
        <v>0D0935</v>
      </c>
      <c r="C13" s="341">
        <f>'t13'!AA13</f>
        <v>0</v>
      </c>
      <c r="D13" s="341">
        <f>'t13'!X13</f>
        <v>0</v>
      </c>
      <c r="E13" s="343" t="str">
        <f t="shared" si="0"/>
        <v> </v>
      </c>
      <c r="F13" s="321" t="str">
        <f t="shared" si="1"/>
        <v> </v>
      </c>
      <c r="G13" s="341">
        <f>'t13'!Y13</f>
        <v>0</v>
      </c>
      <c r="H13" s="343" t="str">
        <f t="shared" si="2"/>
        <v> </v>
      </c>
      <c r="I13" s="321" t="str">
        <f t="shared" si="3"/>
        <v> </v>
      </c>
      <c r="J13" s="362" t="str">
        <f t="shared" si="4"/>
        <v>OK</v>
      </c>
    </row>
    <row r="14" spans="1:10" ht="12.75">
      <c r="A14" s="125" t="str">
        <f>'t1'!A14</f>
        <v>TENENTE COLONNELLO + 13 ANNI</v>
      </c>
      <c r="B14" s="316" t="str">
        <f>'t1'!B14</f>
        <v>0D0526</v>
      </c>
      <c r="C14" s="341">
        <f>'t13'!AA14</f>
        <v>0</v>
      </c>
      <c r="D14" s="341">
        <f>'t13'!X14</f>
        <v>0</v>
      </c>
      <c r="E14" s="343" t="str">
        <f t="shared" si="0"/>
        <v> </v>
      </c>
      <c r="F14" s="321" t="str">
        <f t="shared" si="1"/>
        <v> </v>
      </c>
      <c r="G14" s="341">
        <f>'t13'!Y14</f>
        <v>0</v>
      </c>
      <c r="H14" s="343" t="str">
        <f t="shared" si="2"/>
        <v> </v>
      </c>
      <c r="I14" s="321" t="str">
        <f t="shared" si="3"/>
        <v> </v>
      </c>
      <c r="J14" s="362" t="str">
        <f t="shared" si="4"/>
        <v>OK</v>
      </c>
    </row>
    <row r="15" spans="1:10" ht="12.75">
      <c r="A15" s="125" t="str">
        <f>'t1'!A15</f>
        <v>MAGGIORE + 23 ANNI</v>
      </c>
      <c r="B15" s="316" t="str">
        <f>'t1'!B15</f>
        <v>0D0527</v>
      </c>
      <c r="C15" s="341">
        <f>'t13'!AA15</f>
        <v>0</v>
      </c>
      <c r="D15" s="341">
        <f>'t13'!X15</f>
        <v>0</v>
      </c>
      <c r="E15" s="343" t="str">
        <f t="shared" si="0"/>
        <v> </v>
      </c>
      <c r="F15" s="321" t="str">
        <f t="shared" si="1"/>
        <v> </v>
      </c>
      <c r="G15" s="341">
        <f>'t13'!Y15</f>
        <v>0</v>
      </c>
      <c r="H15" s="343" t="str">
        <f t="shared" si="2"/>
        <v> </v>
      </c>
      <c r="I15" s="321" t="str">
        <f t="shared" si="3"/>
        <v> </v>
      </c>
      <c r="J15" s="362" t="str">
        <f t="shared" si="4"/>
        <v>OK</v>
      </c>
    </row>
    <row r="16" spans="1:10" ht="12.75">
      <c r="A16" s="125" t="str">
        <f>'t1'!A16</f>
        <v>MAGGIORE + 13 ANNI</v>
      </c>
      <c r="B16" s="316" t="str">
        <f>'t1'!B16</f>
        <v>0D0528</v>
      </c>
      <c r="C16" s="341">
        <f>'t13'!AA16</f>
        <v>0</v>
      </c>
      <c r="D16" s="341">
        <f>'t13'!X16</f>
        <v>0</v>
      </c>
      <c r="E16" s="343" t="str">
        <f t="shared" si="0"/>
        <v> </v>
      </c>
      <c r="F16" s="321" t="str">
        <f t="shared" si="1"/>
        <v> </v>
      </c>
      <c r="G16" s="341">
        <f>'t13'!Y16</f>
        <v>0</v>
      </c>
      <c r="H16" s="343" t="str">
        <f t="shared" si="2"/>
        <v> </v>
      </c>
      <c r="I16" s="321" t="str">
        <f t="shared" si="3"/>
        <v> </v>
      </c>
      <c r="J16" s="362" t="str">
        <f t="shared" si="4"/>
        <v>OK</v>
      </c>
    </row>
    <row r="17" spans="1:10" ht="12.75">
      <c r="A17" s="125" t="str">
        <f>'t1'!A17</f>
        <v>TENENTE COLONNELLO</v>
      </c>
      <c r="B17" s="316" t="str">
        <f>'t1'!B17</f>
        <v>019312</v>
      </c>
      <c r="C17" s="341">
        <f>'t13'!AA17</f>
        <v>0</v>
      </c>
      <c r="D17" s="341">
        <f>'t13'!X17</f>
        <v>0</v>
      </c>
      <c r="E17" s="343" t="str">
        <f t="shared" si="0"/>
        <v> </v>
      </c>
      <c r="F17" s="321" t="str">
        <f t="shared" si="1"/>
        <v> </v>
      </c>
      <c r="G17" s="341">
        <f>'t13'!Y17</f>
        <v>0</v>
      </c>
      <c r="H17" s="343" t="str">
        <f t="shared" si="2"/>
        <v> </v>
      </c>
      <c r="I17" s="321" t="str">
        <f t="shared" si="3"/>
        <v> </v>
      </c>
      <c r="J17" s="362" t="str">
        <f t="shared" si="4"/>
        <v>OK</v>
      </c>
    </row>
    <row r="18" spans="1:10" ht="12.75">
      <c r="A18" s="125" t="str">
        <f>'t1'!A18</f>
        <v>MAGGIORE CON 3 ANNI NEL GRADO</v>
      </c>
      <c r="B18" s="316" t="str">
        <f>'t1'!B18</f>
        <v>0D0936</v>
      </c>
      <c r="C18" s="341">
        <f>'t13'!AA18</f>
        <v>0</v>
      </c>
      <c r="D18" s="341">
        <f>'t13'!X18</f>
        <v>0</v>
      </c>
      <c r="E18" s="343" t="str">
        <f t="shared" si="0"/>
        <v> </v>
      </c>
      <c r="F18" s="321" t="str">
        <f t="shared" si="1"/>
        <v> </v>
      </c>
      <c r="G18" s="341">
        <f>'t13'!Y18</f>
        <v>0</v>
      </c>
      <c r="H18" s="343" t="str">
        <f t="shared" si="2"/>
        <v> </v>
      </c>
      <c r="I18" s="321" t="str">
        <f t="shared" si="3"/>
        <v> </v>
      </c>
      <c r="J18" s="362" t="str">
        <f t="shared" si="4"/>
        <v>OK</v>
      </c>
    </row>
    <row r="19" spans="1:10" ht="12.75">
      <c r="A19" s="125" t="str">
        <f>'t1'!A19</f>
        <v>MAGGIORE</v>
      </c>
      <c r="B19" s="316" t="str">
        <f>'t1'!B19</f>
        <v>019222</v>
      </c>
      <c r="C19" s="341">
        <f>'t13'!AA19</f>
        <v>0</v>
      </c>
      <c r="D19" s="341">
        <f>'t13'!X19</f>
        <v>0</v>
      </c>
      <c r="E19" s="343" t="str">
        <f t="shared" si="0"/>
        <v> </v>
      </c>
      <c r="F19" s="321" t="str">
        <f t="shared" si="1"/>
        <v> </v>
      </c>
      <c r="G19" s="341">
        <f>'t13'!Y19</f>
        <v>0</v>
      </c>
      <c r="H19" s="343" t="str">
        <f t="shared" si="2"/>
        <v> </v>
      </c>
      <c r="I19" s="321" t="str">
        <f t="shared" si="3"/>
        <v> </v>
      </c>
      <c r="J19" s="362" t="str">
        <f t="shared" si="4"/>
        <v>OK</v>
      </c>
    </row>
    <row r="20" spans="1:10" ht="12.75">
      <c r="A20" s="125" t="str">
        <f>'t1'!A20</f>
        <v>CAPITANO + 10 ANNI</v>
      </c>
      <c r="B20" s="316" t="str">
        <f>'t1'!B20</f>
        <v>018937</v>
      </c>
      <c r="C20" s="341">
        <f>'t13'!AA20</f>
        <v>0</v>
      </c>
      <c r="D20" s="341">
        <f>'t13'!X20</f>
        <v>0</v>
      </c>
      <c r="E20" s="343" t="str">
        <f t="shared" si="0"/>
        <v> </v>
      </c>
      <c r="F20" s="321" t="str">
        <f t="shared" si="1"/>
        <v> </v>
      </c>
      <c r="G20" s="341">
        <f>'t13'!Y20</f>
        <v>0</v>
      </c>
      <c r="H20" s="343" t="str">
        <f t="shared" si="2"/>
        <v> </v>
      </c>
      <c r="I20" s="321" t="str">
        <f t="shared" si="3"/>
        <v> </v>
      </c>
      <c r="J20" s="362" t="str">
        <f t="shared" si="4"/>
        <v>OK</v>
      </c>
    </row>
    <row r="21" spans="1:10" ht="12.75">
      <c r="A21" s="125" t="str">
        <f>'t1'!A21</f>
        <v>CAPITANO</v>
      </c>
      <c r="B21" s="316" t="str">
        <f>'t1'!B21</f>
        <v>018213</v>
      </c>
      <c r="C21" s="341">
        <f>'t13'!AA21</f>
        <v>0</v>
      </c>
      <c r="D21" s="341">
        <f>'t13'!X21</f>
        <v>0</v>
      </c>
      <c r="E21" s="343" t="str">
        <f t="shared" si="0"/>
        <v> </v>
      </c>
      <c r="F21" s="321" t="str">
        <f t="shared" si="1"/>
        <v> </v>
      </c>
      <c r="G21" s="341">
        <f>'t13'!Y21</f>
        <v>0</v>
      </c>
      <c r="H21" s="343" t="str">
        <f t="shared" si="2"/>
        <v> </v>
      </c>
      <c r="I21" s="321" t="str">
        <f t="shared" si="3"/>
        <v> </v>
      </c>
      <c r="J21" s="362" t="str">
        <f t="shared" si="4"/>
        <v>OK</v>
      </c>
    </row>
    <row r="22" spans="1:10" ht="12.75">
      <c r="A22" s="125" t="str">
        <f>'t1'!A22</f>
        <v>TENENTE</v>
      </c>
      <c r="B22" s="316" t="str">
        <f>'t1'!B22</f>
        <v>018226</v>
      </c>
      <c r="C22" s="341">
        <f>'t13'!AA22</f>
        <v>0</v>
      </c>
      <c r="D22" s="341">
        <f>'t13'!X22</f>
        <v>0</v>
      </c>
      <c r="E22" s="343" t="str">
        <f t="shared" si="0"/>
        <v> </v>
      </c>
      <c r="F22" s="321" t="str">
        <f t="shared" si="1"/>
        <v> </v>
      </c>
      <c r="G22" s="341">
        <f>'t13'!Y22</f>
        <v>0</v>
      </c>
      <c r="H22" s="343" t="str">
        <f t="shared" si="2"/>
        <v> </v>
      </c>
      <c r="I22" s="321" t="str">
        <f t="shared" si="3"/>
        <v> </v>
      </c>
      <c r="J22" s="362" t="str">
        <f t="shared" si="4"/>
        <v>OK</v>
      </c>
    </row>
    <row r="23" spans="1:10" ht="12.75">
      <c r="A23" s="125" t="str">
        <f>'t1'!A23</f>
        <v>SOTTOTENENTE</v>
      </c>
      <c r="B23" s="316" t="str">
        <f>'t1'!B23</f>
        <v>017225</v>
      </c>
      <c r="C23" s="341">
        <f>'t13'!AA23</f>
        <v>0</v>
      </c>
      <c r="D23" s="341">
        <f>'t13'!X23</f>
        <v>0</v>
      </c>
      <c r="E23" s="343" t="str">
        <f t="shared" si="0"/>
        <v> </v>
      </c>
      <c r="F23" s="321" t="str">
        <f t="shared" si="1"/>
        <v> </v>
      </c>
      <c r="G23" s="341">
        <f>'t13'!Y23</f>
        <v>0</v>
      </c>
      <c r="H23" s="343" t="str">
        <f t="shared" si="2"/>
        <v> </v>
      </c>
      <c r="I23" s="321" t="str">
        <f t="shared" si="3"/>
        <v> </v>
      </c>
      <c r="J23" s="362" t="str">
        <f t="shared" si="4"/>
        <v>OK</v>
      </c>
    </row>
    <row r="24" spans="1:10" ht="12.75">
      <c r="A24" s="125" t="str">
        <f>'t1'!A24</f>
        <v>LUOGOTENENTE CARICHE SPECIALI</v>
      </c>
      <c r="B24" s="316" t="str">
        <f>'t1'!B24</f>
        <v>017964</v>
      </c>
      <c r="C24" s="341">
        <f>'t13'!AA24</f>
        <v>0</v>
      </c>
      <c r="D24" s="341">
        <f>'t13'!X24</f>
        <v>0</v>
      </c>
      <c r="E24" s="343" t="str">
        <f t="shared" si="0"/>
        <v> </v>
      </c>
      <c r="F24" s="321" t="str">
        <f t="shared" si="1"/>
        <v> </v>
      </c>
      <c r="G24" s="341">
        <f>'t13'!Y24</f>
        <v>0</v>
      </c>
      <c r="H24" s="343" t="str">
        <f t="shared" si="2"/>
        <v> </v>
      </c>
      <c r="I24" s="321" t="str">
        <f t="shared" si="3"/>
        <v> </v>
      </c>
      <c r="J24" s="362" t="str">
        <f t="shared" si="4"/>
        <v>OK</v>
      </c>
    </row>
    <row r="25" spans="1:10" ht="12.75">
      <c r="A25" s="125" t="str">
        <f>'t1'!A25</f>
        <v>LUOGOTENENTE</v>
      </c>
      <c r="B25" s="316" t="str">
        <f>'t1'!B25</f>
        <v>017836</v>
      </c>
      <c r="C25" s="341">
        <f>'t13'!AA25</f>
        <v>0</v>
      </c>
      <c r="D25" s="341">
        <f>'t13'!X25</f>
        <v>0</v>
      </c>
      <c r="E25" s="343" t="str">
        <f t="shared" si="0"/>
        <v> </v>
      </c>
      <c r="F25" s="321" t="str">
        <f t="shared" si="1"/>
        <v> </v>
      </c>
      <c r="G25" s="341">
        <f>'t13'!Y25</f>
        <v>0</v>
      </c>
      <c r="H25" s="343" t="str">
        <f t="shared" si="2"/>
        <v> </v>
      </c>
      <c r="I25" s="321" t="str">
        <f t="shared" si="3"/>
        <v> </v>
      </c>
      <c r="J25" s="362" t="str">
        <f t="shared" si="4"/>
        <v>OK</v>
      </c>
    </row>
    <row r="26" spans="1:10" ht="12.75">
      <c r="A26" s="125" t="str">
        <f>'t1'!A26</f>
        <v>MARESCIALLO AIUTANTE CON 8 ANNI NEL GRADO</v>
      </c>
      <c r="B26" s="316" t="str">
        <f>'t1'!B26</f>
        <v>017837</v>
      </c>
      <c r="C26" s="341">
        <f>'t13'!AA26</f>
        <v>0</v>
      </c>
      <c r="D26" s="341">
        <f>'t13'!X26</f>
        <v>0</v>
      </c>
      <c r="E26" s="343" t="str">
        <f t="shared" si="0"/>
        <v> </v>
      </c>
      <c r="F26" s="321" t="str">
        <f t="shared" si="1"/>
        <v> </v>
      </c>
      <c r="G26" s="341">
        <f>'t13'!Y26</f>
        <v>0</v>
      </c>
      <c r="H26" s="343" t="str">
        <f t="shared" si="2"/>
        <v> </v>
      </c>
      <c r="I26" s="321" t="str">
        <f t="shared" si="3"/>
        <v> </v>
      </c>
      <c r="J26" s="362" t="str">
        <f t="shared" si="4"/>
        <v>OK</v>
      </c>
    </row>
    <row r="27" spans="1:10" ht="12.75">
      <c r="A27" s="125" t="str">
        <f>'t1'!A27</f>
        <v>MARESCIALLO AIUTANTE</v>
      </c>
      <c r="B27" s="316" t="str">
        <f>'t1'!B27</f>
        <v>017237</v>
      </c>
      <c r="C27" s="341">
        <f>'t13'!AA27</f>
        <v>0</v>
      </c>
      <c r="D27" s="341">
        <f>'t13'!X27</f>
        <v>0</v>
      </c>
      <c r="E27" s="343" t="str">
        <f t="shared" si="0"/>
        <v> </v>
      </c>
      <c r="F27" s="321" t="str">
        <f t="shared" si="1"/>
        <v> </v>
      </c>
      <c r="G27" s="341">
        <f>'t13'!Y27</f>
        <v>0</v>
      </c>
      <c r="H27" s="343" t="str">
        <f t="shared" si="2"/>
        <v> </v>
      </c>
      <c r="I27" s="321" t="str">
        <f t="shared" si="3"/>
        <v> </v>
      </c>
      <c r="J27" s="362" t="str">
        <f t="shared" si="4"/>
        <v>OK</v>
      </c>
    </row>
    <row r="28" spans="1:10" ht="12.75">
      <c r="A28" s="125" t="str">
        <f>'t1'!A28</f>
        <v>MARESCIALLO CAPO CON 10 ANNI</v>
      </c>
      <c r="B28" s="316" t="str">
        <f>'t1'!B28</f>
        <v>016MC0</v>
      </c>
      <c r="C28" s="341">
        <f>'t13'!AA28</f>
        <v>0</v>
      </c>
      <c r="D28" s="341">
        <f>'t13'!X28</f>
        <v>0</v>
      </c>
      <c r="E28" s="343" t="str">
        <f t="shared" si="0"/>
        <v> </v>
      </c>
      <c r="F28" s="321" t="str">
        <f t="shared" si="1"/>
        <v> </v>
      </c>
      <c r="G28" s="341">
        <f>'t13'!Y28</f>
        <v>0</v>
      </c>
      <c r="H28" s="343" t="str">
        <f t="shared" si="2"/>
        <v> </v>
      </c>
      <c r="I28" s="321" t="str">
        <f t="shared" si="3"/>
        <v> </v>
      </c>
      <c r="J28" s="362" t="str">
        <f t="shared" si="4"/>
        <v>OK</v>
      </c>
    </row>
    <row r="29" spans="1:10" ht="12.75">
      <c r="A29" s="125" t="str">
        <f>'t1'!A29</f>
        <v>MARESCIALLO CAPO</v>
      </c>
      <c r="B29" s="316" t="str">
        <f>'t1'!B29</f>
        <v>016224</v>
      </c>
      <c r="C29" s="341">
        <f>'t13'!AA29</f>
        <v>0</v>
      </c>
      <c r="D29" s="341">
        <f>'t13'!X29</f>
        <v>0</v>
      </c>
      <c r="E29" s="343" t="str">
        <f t="shared" si="0"/>
        <v> </v>
      </c>
      <c r="F29" s="321" t="str">
        <f t="shared" si="1"/>
        <v> </v>
      </c>
      <c r="G29" s="341">
        <f>'t13'!Y29</f>
        <v>0</v>
      </c>
      <c r="H29" s="343" t="str">
        <f t="shared" si="2"/>
        <v> </v>
      </c>
      <c r="I29" s="321" t="str">
        <f t="shared" si="3"/>
        <v> </v>
      </c>
      <c r="J29" s="362" t="str">
        <f t="shared" si="4"/>
        <v>OK</v>
      </c>
    </row>
    <row r="30" spans="1:10" ht="12.75">
      <c r="A30" s="125" t="str">
        <f>'t1'!A30</f>
        <v>MARESCIALLO ORDINARIO</v>
      </c>
      <c r="B30" s="316" t="str">
        <f>'t1'!B30</f>
        <v>015238</v>
      </c>
      <c r="C30" s="341">
        <f>'t13'!AA30</f>
        <v>0</v>
      </c>
      <c r="D30" s="341">
        <f>'t13'!X30</f>
        <v>0</v>
      </c>
      <c r="E30" s="343" t="str">
        <f t="shared" si="0"/>
        <v> </v>
      </c>
      <c r="F30" s="321" t="str">
        <f t="shared" si="1"/>
        <v> </v>
      </c>
      <c r="G30" s="341">
        <f>'t13'!Y30</f>
        <v>0</v>
      </c>
      <c r="H30" s="343" t="str">
        <f t="shared" si="2"/>
        <v> </v>
      </c>
      <c r="I30" s="321" t="str">
        <f t="shared" si="3"/>
        <v> </v>
      </c>
      <c r="J30" s="362" t="str">
        <f t="shared" si="4"/>
        <v>OK</v>
      </c>
    </row>
    <row r="31" spans="1:10" ht="12.75">
      <c r="A31" s="125" t="str">
        <f>'t1'!A31</f>
        <v>MARESCIALLO</v>
      </c>
      <c r="B31" s="316" t="str">
        <f>'t1'!B31</f>
        <v>014324</v>
      </c>
      <c r="C31" s="341">
        <f>'t13'!AA31</f>
        <v>0</v>
      </c>
      <c r="D31" s="341">
        <f>'t13'!X31</f>
        <v>0</v>
      </c>
      <c r="E31" s="343" t="str">
        <f t="shared" si="0"/>
        <v> </v>
      </c>
      <c r="F31" s="321" t="str">
        <f t="shared" si="1"/>
        <v> </v>
      </c>
      <c r="G31" s="341">
        <f>'t13'!Y31</f>
        <v>0</v>
      </c>
      <c r="H31" s="343" t="str">
        <f t="shared" si="2"/>
        <v> </v>
      </c>
      <c r="I31" s="321" t="str">
        <f t="shared" si="3"/>
        <v> </v>
      </c>
      <c r="J31" s="362" t="str">
        <f t="shared" si="4"/>
        <v>OK</v>
      </c>
    </row>
    <row r="32" spans="1:10" ht="12.75">
      <c r="A32" s="125" t="str">
        <f>'t1'!A32</f>
        <v>BRIGADIERE CAPO QUALIFICA SPECIALE</v>
      </c>
      <c r="B32" s="316" t="str">
        <f>'t1'!B32</f>
        <v>015965</v>
      </c>
      <c r="C32" s="341">
        <f>'t13'!AA32</f>
        <v>0</v>
      </c>
      <c r="D32" s="341">
        <f>'t13'!X32</f>
        <v>0</v>
      </c>
      <c r="E32" s="343" t="str">
        <f t="shared" si="0"/>
        <v> </v>
      </c>
      <c r="F32" s="321" t="str">
        <f t="shared" si="1"/>
        <v> </v>
      </c>
      <c r="G32" s="341">
        <f>'t13'!Y32</f>
        <v>0</v>
      </c>
      <c r="H32" s="343" t="str">
        <f t="shared" si="2"/>
        <v> </v>
      </c>
      <c r="I32" s="321" t="str">
        <f t="shared" si="3"/>
        <v> </v>
      </c>
      <c r="J32" s="362" t="str">
        <f t="shared" si="4"/>
        <v>OK</v>
      </c>
    </row>
    <row r="33" spans="1:10" ht="12.75">
      <c r="A33" s="125" t="str">
        <f>'t1'!A33</f>
        <v>BRIGADIERE CAPO CON 4 ANNI NEL GRADO</v>
      </c>
      <c r="B33" s="316" t="str">
        <f>'t1'!B33</f>
        <v>015966</v>
      </c>
      <c r="C33" s="341">
        <f>'t13'!AA33</f>
        <v>0</v>
      </c>
      <c r="D33" s="341">
        <f>'t13'!X33</f>
        <v>0</v>
      </c>
      <c r="E33" s="343" t="str">
        <f t="shared" si="0"/>
        <v> </v>
      </c>
      <c r="F33" s="321" t="str">
        <f t="shared" si="1"/>
        <v> </v>
      </c>
      <c r="G33" s="341">
        <f>'t13'!Y33</f>
        <v>0</v>
      </c>
      <c r="H33" s="343" t="str">
        <f t="shared" si="2"/>
        <v> </v>
      </c>
      <c r="I33" s="321" t="str">
        <f t="shared" si="3"/>
        <v> </v>
      </c>
      <c r="J33" s="362" t="str">
        <f t="shared" si="4"/>
        <v>OK</v>
      </c>
    </row>
    <row r="34" spans="1:10" ht="12.75">
      <c r="A34" s="125" t="str">
        <f>'t1'!A34</f>
        <v>BRIGADIERE CAPO</v>
      </c>
      <c r="B34" s="316" t="str">
        <f>'t1'!B34</f>
        <v>015212</v>
      </c>
      <c r="C34" s="341">
        <f>'t13'!AA34</f>
        <v>0</v>
      </c>
      <c r="D34" s="341">
        <f>'t13'!X34</f>
        <v>0</v>
      </c>
      <c r="E34" s="343" t="str">
        <f t="shared" si="0"/>
        <v> </v>
      </c>
      <c r="F34" s="321" t="str">
        <f t="shared" si="1"/>
        <v> </v>
      </c>
      <c r="G34" s="341">
        <f>'t13'!Y34</f>
        <v>0</v>
      </c>
      <c r="H34" s="343" t="str">
        <f t="shared" si="2"/>
        <v> </v>
      </c>
      <c r="I34" s="321" t="str">
        <f t="shared" si="3"/>
        <v> </v>
      </c>
      <c r="J34" s="362" t="str">
        <f t="shared" si="4"/>
        <v>OK</v>
      </c>
    </row>
    <row r="35" spans="1:10" ht="12.75">
      <c r="A35" s="125" t="str">
        <f>'t1'!A35</f>
        <v>BRIGADIERE</v>
      </c>
      <c r="B35" s="316" t="str">
        <f>'t1'!B35</f>
        <v>014211</v>
      </c>
      <c r="C35" s="341">
        <f>'t13'!AA35</f>
        <v>0</v>
      </c>
      <c r="D35" s="341">
        <f>'t13'!X35</f>
        <v>0</v>
      </c>
      <c r="E35" s="343" t="str">
        <f t="shared" si="0"/>
        <v> </v>
      </c>
      <c r="F35" s="321" t="str">
        <f t="shared" si="1"/>
        <v> </v>
      </c>
      <c r="G35" s="341">
        <f>'t13'!Y35</f>
        <v>0</v>
      </c>
      <c r="H35" s="343" t="str">
        <f t="shared" si="2"/>
        <v> </v>
      </c>
      <c r="I35" s="321" t="str">
        <f t="shared" si="3"/>
        <v> </v>
      </c>
      <c r="J35" s="362" t="str">
        <f t="shared" si="4"/>
        <v>OK</v>
      </c>
    </row>
    <row r="36" spans="1:10" ht="12.75">
      <c r="A36" s="125" t="str">
        <f>'t1'!A36</f>
        <v>VICE BRIGADIERE</v>
      </c>
      <c r="B36" s="316" t="str">
        <f>'t1'!B36</f>
        <v>014230</v>
      </c>
      <c r="C36" s="341">
        <f>'t13'!AA36</f>
        <v>0</v>
      </c>
      <c r="D36" s="341">
        <f>'t13'!X36</f>
        <v>0</v>
      </c>
      <c r="E36" s="343" t="str">
        <f t="shared" si="0"/>
        <v> </v>
      </c>
      <c r="F36" s="321" t="str">
        <f t="shared" si="1"/>
        <v> </v>
      </c>
      <c r="G36" s="341">
        <f>'t13'!Y36</f>
        <v>0</v>
      </c>
      <c r="H36" s="343" t="str">
        <f t="shared" si="2"/>
        <v> </v>
      </c>
      <c r="I36" s="321" t="str">
        <f t="shared" si="3"/>
        <v> </v>
      </c>
      <c r="J36" s="362" t="str">
        <f t="shared" si="4"/>
        <v>OK</v>
      </c>
    </row>
    <row r="37" spans="1:10" ht="12.75">
      <c r="A37" s="125" t="str">
        <f>'t1'!A37</f>
        <v>APPUNTATO SCELTO QUALIFICA SPECIALE</v>
      </c>
      <c r="B37" s="316" t="str">
        <f>'t1'!B37</f>
        <v>013967</v>
      </c>
      <c r="C37" s="341">
        <f>'t13'!AA37</f>
        <v>0</v>
      </c>
      <c r="D37" s="341">
        <f>'t13'!X37</f>
        <v>0</v>
      </c>
      <c r="E37" s="343" t="str">
        <f t="shared" si="0"/>
        <v> </v>
      </c>
      <c r="F37" s="321" t="str">
        <f t="shared" si="1"/>
        <v> </v>
      </c>
      <c r="G37" s="341">
        <f>'t13'!Y37</f>
        <v>0</v>
      </c>
      <c r="H37" s="343" t="str">
        <f t="shared" si="2"/>
        <v> </v>
      </c>
      <c r="I37" s="321" t="str">
        <f t="shared" si="3"/>
        <v> </v>
      </c>
      <c r="J37" s="362" t="str">
        <f t="shared" si="4"/>
        <v>OK</v>
      </c>
    </row>
    <row r="38" spans="1:10" ht="12.75">
      <c r="A38" s="125" t="str">
        <f>'t1'!A38</f>
        <v>APPUNTATO SCELTO CON 5 ANNI NEL GRADO</v>
      </c>
      <c r="B38" s="316" t="str">
        <f>'t1'!B38</f>
        <v>013968</v>
      </c>
      <c r="C38" s="341">
        <f>'t13'!AA38</f>
        <v>0</v>
      </c>
      <c r="D38" s="341">
        <f>'t13'!X38</f>
        <v>0</v>
      </c>
      <c r="E38" s="343" t="str">
        <f t="shared" si="0"/>
        <v> </v>
      </c>
      <c r="F38" s="321" t="str">
        <f t="shared" si="1"/>
        <v> </v>
      </c>
      <c r="G38" s="341">
        <f>'t13'!Y38</f>
        <v>0</v>
      </c>
      <c r="H38" s="343" t="str">
        <f t="shared" si="2"/>
        <v> </v>
      </c>
      <c r="I38" s="321" t="str">
        <f t="shared" si="3"/>
        <v> </v>
      </c>
      <c r="J38" s="362" t="str">
        <f t="shared" si="4"/>
        <v>OK</v>
      </c>
    </row>
    <row r="39" spans="1:10" ht="12.75">
      <c r="A39" s="125" t="str">
        <f>'t1'!A39</f>
        <v>APPUNTATO SCELTO</v>
      </c>
      <c r="B39" s="316" t="str">
        <f>'t1'!B39</f>
        <v>013231</v>
      </c>
      <c r="C39" s="341">
        <f>'t13'!AA39</f>
        <v>0</v>
      </c>
      <c r="D39" s="341">
        <f>'t13'!X39</f>
        <v>0</v>
      </c>
      <c r="E39" s="343" t="str">
        <f t="shared" si="0"/>
        <v> </v>
      </c>
      <c r="F39" s="321" t="str">
        <f t="shared" si="1"/>
        <v> </v>
      </c>
      <c r="G39" s="341">
        <f>'t13'!Y39</f>
        <v>0</v>
      </c>
      <c r="H39" s="343" t="str">
        <f t="shared" si="2"/>
        <v> </v>
      </c>
      <c r="I39" s="321" t="str">
        <f t="shared" si="3"/>
        <v> </v>
      </c>
      <c r="J39" s="362" t="str">
        <f t="shared" si="4"/>
        <v>OK</v>
      </c>
    </row>
    <row r="40" spans="1:10" ht="12.75">
      <c r="A40" s="125" t="str">
        <f>'t1'!A40</f>
        <v>APPUNTATO</v>
      </c>
      <c r="B40" s="316" t="str">
        <f>'t1'!B40</f>
        <v>013210</v>
      </c>
      <c r="C40" s="341">
        <f>'t13'!AA40</f>
        <v>0</v>
      </c>
      <c r="D40" s="341">
        <f>'t13'!X40</f>
        <v>0</v>
      </c>
      <c r="E40" s="343" t="str">
        <f t="shared" si="0"/>
        <v> </v>
      </c>
      <c r="F40" s="321" t="str">
        <f t="shared" si="1"/>
        <v> </v>
      </c>
      <c r="G40" s="341">
        <f>'t13'!Y40</f>
        <v>0</v>
      </c>
      <c r="H40" s="343" t="str">
        <f t="shared" si="2"/>
        <v> </v>
      </c>
      <c r="I40" s="321" t="str">
        <f t="shared" si="3"/>
        <v> </v>
      </c>
      <c r="J40" s="362" t="str">
        <f t="shared" si="4"/>
        <v>OK</v>
      </c>
    </row>
    <row r="41" spans="1:10" ht="12.75">
      <c r="A41" s="125" t="str">
        <f>'t1'!A41</f>
        <v>FINANZIERE SCELTO</v>
      </c>
      <c r="B41" s="316" t="str">
        <f>'t1'!B41</f>
        <v>013236</v>
      </c>
      <c r="C41" s="341">
        <f>'t13'!AA41</f>
        <v>0</v>
      </c>
      <c r="D41" s="341">
        <f>'t13'!X41</f>
        <v>0</v>
      </c>
      <c r="E41" s="343" t="str">
        <f t="shared" si="0"/>
        <v> </v>
      </c>
      <c r="F41" s="321" t="str">
        <f t="shared" si="1"/>
        <v> </v>
      </c>
      <c r="G41" s="341">
        <f>'t13'!Y41</f>
        <v>0</v>
      </c>
      <c r="H41" s="343" t="str">
        <f t="shared" si="2"/>
        <v> </v>
      </c>
      <c r="I41" s="321" t="str">
        <f t="shared" si="3"/>
        <v> </v>
      </c>
      <c r="J41" s="362" t="str">
        <f t="shared" si="4"/>
        <v>OK</v>
      </c>
    </row>
    <row r="42" spans="1:10" ht="12.75">
      <c r="A42" s="125" t="str">
        <f>'t1'!A42</f>
        <v>FINANZIERE</v>
      </c>
      <c r="B42" s="316" t="str">
        <f>'t1'!B42</f>
        <v>013234</v>
      </c>
      <c r="C42" s="341">
        <f>'t13'!AA42</f>
        <v>0</v>
      </c>
      <c r="D42" s="341">
        <f>'t13'!X42</f>
        <v>0</v>
      </c>
      <c r="E42" s="343" t="str">
        <f t="shared" si="0"/>
        <v> </v>
      </c>
      <c r="F42" s="321" t="str">
        <f t="shared" si="1"/>
        <v> </v>
      </c>
      <c r="G42" s="341">
        <f>'t13'!Y42</f>
        <v>0</v>
      </c>
      <c r="H42" s="343" t="str">
        <f t="shared" si="2"/>
        <v> </v>
      </c>
      <c r="I42" s="321" t="str">
        <f t="shared" si="3"/>
        <v> </v>
      </c>
      <c r="J42" s="362" t="str">
        <f t="shared" si="4"/>
        <v>OK</v>
      </c>
    </row>
    <row r="43" spans="1:10" ht="12.75">
      <c r="A43" s="125" t="str">
        <f>'t1'!A43</f>
        <v>ALLIEVI</v>
      </c>
      <c r="B43" s="316" t="str">
        <f>'t1'!B43</f>
        <v>000180</v>
      </c>
      <c r="C43" s="341">
        <f>'t13'!AA43</f>
        <v>0</v>
      </c>
      <c r="D43" s="341">
        <f>'t13'!X43</f>
        <v>0</v>
      </c>
      <c r="E43" s="343" t="str">
        <f t="shared" si="0"/>
        <v> </v>
      </c>
      <c r="F43" s="321" t="str">
        <f t="shared" si="1"/>
        <v> </v>
      </c>
      <c r="G43" s="341">
        <f>'t13'!Y43</f>
        <v>0</v>
      </c>
      <c r="H43" s="343" t="str">
        <f t="shared" si="2"/>
        <v> </v>
      </c>
      <c r="I43" s="321" t="str">
        <f t="shared" si="3"/>
        <v> </v>
      </c>
      <c r="J43" s="362" t="str">
        <f t="shared" si="4"/>
        <v>OK</v>
      </c>
    </row>
  </sheetData>
  <sheetProtection formatColumns="0" selectLockedCells="1" selectUnlockedCells="1"/>
  <mergeCells count="2">
    <mergeCell ref="A1:J1"/>
    <mergeCell ref="D2:J2"/>
  </mergeCells>
  <printOptions horizontalCentered="1"/>
  <pageMargins left="0.2362204724409449" right="0.2362204724409449" top="0.1968503937007874" bottom="0.15748031496062992" header="0.15748031496062992" footer="0.15748031496062992"/>
  <pageSetup orientation="landscape" paperSize="9" scale="85" r:id="rId1"/>
</worksheet>
</file>

<file path=xl/worksheets/sheet29.xml><?xml version="1.0" encoding="utf-8"?>
<worksheet xmlns="http://schemas.openxmlformats.org/spreadsheetml/2006/main" xmlns:r="http://schemas.openxmlformats.org/officeDocument/2006/relationships">
  <sheetPr codeName="Foglio40"/>
  <dimension ref="A1:M20"/>
  <sheetViews>
    <sheetView showGridLines="0" zoomScalePageLayoutView="0" workbookViewId="0" topLeftCell="A1">
      <selection activeCell="E3" sqref="E3"/>
    </sheetView>
  </sheetViews>
  <sheetFormatPr defaultColWidth="9.33203125" defaultRowHeight="10.5"/>
  <cols>
    <col min="1" max="1" width="78.83203125" style="5" customWidth="1"/>
    <col min="2" max="3" width="19.83203125" style="5" customWidth="1"/>
    <col min="4" max="4" width="26.83203125" style="5" customWidth="1"/>
    <col min="5" max="5" width="25.16015625" style="5" customWidth="1"/>
    <col min="6" max="16384" width="9.33203125" style="5" customWidth="1"/>
  </cols>
  <sheetData>
    <row r="1" spans="1:13" ht="33.75" customHeight="1">
      <c r="A1" s="972" t="str">
        <f>'t1'!A1</f>
        <v>GUARDIA di FINANZA - anno 2021</v>
      </c>
      <c r="B1" s="972"/>
      <c r="C1" s="972"/>
      <c r="D1" s="972"/>
      <c r="E1" s="665"/>
      <c r="F1" s="313"/>
      <c r="G1" s="313"/>
      <c r="H1" s="313"/>
      <c r="I1" s="313"/>
      <c r="K1" s="3"/>
      <c r="M1"/>
    </row>
    <row r="2" spans="1:13" ht="15.75" thickBot="1">
      <c r="A2" s="1109" t="s">
        <v>630</v>
      </c>
      <c r="B2" s="1109"/>
      <c r="C2" s="1109"/>
      <c r="D2" s="1109"/>
      <c r="E2" s="314"/>
      <c r="F2" s="314"/>
      <c r="G2" s="314"/>
      <c r="H2" s="314"/>
      <c r="I2" s="314"/>
      <c r="K2" s="3"/>
      <c r="M2"/>
    </row>
    <row r="3" spans="1:5" ht="33" customHeight="1" thickBot="1">
      <c r="A3" s="1106" t="s">
        <v>568</v>
      </c>
      <c r="B3" s="1107"/>
      <c r="C3" s="1107"/>
      <c r="D3" s="1108"/>
      <c r="E3" s="686"/>
    </row>
    <row r="4" spans="1:4" s="184" customFormat="1" ht="30.75" thickBot="1">
      <c r="A4" s="604" t="s">
        <v>482</v>
      </c>
      <c r="B4" s="605" t="s">
        <v>483</v>
      </c>
      <c r="C4" s="605" t="s">
        <v>484</v>
      </c>
      <c r="D4" s="606" t="s">
        <v>485</v>
      </c>
    </row>
    <row r="5" spans="1:4" ht="39" customHeight="1">
      <c r="A5" s="687" t="str">
        <f>SI_1!B85</f>
        <v>Non compilare</v>
      </c>
      <c r="B5" s="688">
        <f>SI_1!G85</f>
        <v>0</v>
      </c>
      <c r="C5" s="688">
        <f>'t1'!K44+'t1'!L44</f>
        <v>0</v>
      </c>
      <c r="D5" s="870" t="str">
        <f>IF(B5&lt;=C5,"OK","Dati incoerenti: controllare i valori")</f>
        <v>OK</v>
      </c>
    </row>
    <row r="6" spans="1:4" ht="39" customHeight="1">
      <c r="A6" s="689" t="str">
        <f>SI_1!B106</f>
        <v>Indicare il numero delle unita rilevate in tabella 1 tra i "presenti al 31.12" che risultavano titolari di permessi per legge n. 104/92.</v>
      </c>
      <c r="B6" s="690">
        <f>SI_1!G106</f>
        <v>0</v>
      </c>
      <c r="C6" s="690">
        <f>'t1'!K44+'t1'!L44</f>
        <v>0</v>
      </c>
      <c r="D6" s="869" t="str">
        <f>IF(B6&lt;=C6,"OK","Dati incoerenti: controllare i valori")</f>
        <v>OK</v>
      </c>
    </row>
    <row r="7" spans="1:4" ht="39" customHeight="1" thickBot="1">
      <c r="A7" s="691" t="str">
        <f>SI_1!B109</f>
        <v>Indicare il numero delle unita rilevate in tabella 1 tra i "presenti al 31.12" che risultavano titolari di permessi ai sensi dell'art. 42, c.5 D.lgs.151/2001.</v>
      </c>
      <c r="B7" s="692">
        <f>SI_1!G109</f>
        <v>0</v>
      </c>
      <c r="C7" s="692">
        <f>'t1'!K44+'t1'!L44</f>
        <v>0</v>
      </c>
      <c r="D7" s="868" t="str">
        <f>IF(B7&lt;=C7,"OK","Dati incoerenti: controllare i valori")</f>
        <v>OK</v>
      </c>
    </row>
    <row r="10" spans="1:13" ht="15.75" thickBot="1">
      <c r="A10" s="864" t="s">
        <v>569</v>
      </c>
      <c r="B10" s="863"/>
      <c r="C10" s="863"/>
      <c r="D10" s="863"/>
      <c r="E10" s="314"/>
      <c r="F10" s="314"/>
      <c r="G10" s="314"/>
      <c r="H10" s="314"/>
      <c r="I10" s="314"/>
      <c r="K10" s="3"/>
      <c r="M10"/>
    </row>
    <row r="11" spans="1:5" ht="32.25" customHeight="1" thickBot="1">
      <c r="A11" s="1106" t="s">
        <v>570</v>
      </c>
      <c r="B11" s="1107"/>
      <c r="C11" s="1107"/>
      <c r="D11" s="1108"/>
      <c r="E11" s="686"/>
    </row>
    <row r="12" spans="1:4" s="184" customFormat="1" ht="21" thickBot="1">
      <c r="A12" s="693" t="s">
        <v>482</v>
      </c>
      <c r="B12" s="694" t="s">
        <v>483</v>
      </c>
      <c r="C12" s="694" t="s">
        <v>486</v>
      </c>
      <c r="D12" s="695" t="s">
        <v>487</v>
      </c>
    </row>
    <row r="13" spans="1:4" ht="39" customHeight="1">
      <c r="A13" s="696" t="str">
        <f>SI_1!B106</f>
        <v>Indicare il numero delle unita rilevate in tabella 1 tra i "presenti al 31.12" che risultavano titolari di permessi per legge n. 104/92.</v>
      </c>
      <c r="B13" s="697">
        <f>SI_1!G106</f>
        <v>0</v>
      </c>
      <c r="C13" s="698">
        <f>'t11'!I46+'t11'!J46</f>
        <v>0</v>
      </c>
      <c r="D13" s="866" t="str">
        <f>(IF(AND(C13=0,B13&gt;0),"Mancano le assenze per questa causale",IF(AND(C13&gt;0,B13=0),"Dichiarare Unita nella domanda della Scheda Informativa 1","OK")))</f>
        <v>OK</v>
      </c>
    </row>
    <row r="14" spans="1:4" ht="39" customHeight="1" thickBot="1">
      <c r="A14" s="699" t="str">
        <f>SI_1!B109</f>
        <v>Indicare il numero delle unita rilevate in tabella 1 tra i "presenti al 31.12" che risultavano titolari di permessi ai sensi dell'art. 42, c.5 D.lgs.151/2001.</v>
      </c>
      <c r="B14" s="692">
        <f>SI_1!G109</f>
        <v>0</v>
      </c>
      <c r="C14" s="700">
        <f>'t11'!G46+'t11'!H46</f>
        <v>0</v>
      </c>
      <c r="D14" s="867" t="str">
        <f>(IF(AND(C14=0,B14&gt;0),"Mancano le assenze per questa causale",IF(AND(C14&gt;0,B14=0),"Dichiarare Unita nella domanda della Scheda Informativa 1","OK")))</f>
        <v>OK</v>
      </c>
    </row>
    <row r="15" ht="9.75" hidden="1"/>
    <row r="16" ht="9.75" hidden="1"/>
    <row r="17" spans="1:13" ht="12.75" customHeight="1" hidden="1" thickBot="1">
      <c r="A17" s="865" t="s">
        <v>571</v>
      </c>
      <c r="B17" s="863"/>
      <c r="C17" s="863"/>
      <c r="D17" s="863"/>
      <c r="E17" s="314"/>
      <c r="F17" s="314"/>
      <c r="G17" s="314"/>
      <c r="H17" s="314"/>
      <c r="I17" s="314"/>
      <c r="K17" s="3"/>
      <c r="M17"/>
    </row>
    <row r="18" spans="1:5" ht="30.75" customHeight="1" hidden="1" thickBot="1">
      <c r="A18" s="1106" t="s">
        <v>572</v>
      </c>
      <c r="B18" s="1107"/>
      <c r="C18" s="1107"/>
      <c r="D18" s="1108"/>
      <c r="E18" s="686"/>
    </row>
    <row r="19" spans="1:4" ht="21" hidden="1" thickBot="1">
      <c r="A19" s="693" t="s">
        <v>482</v>
      </c>
      <c r="B19" s="694" t="s">
        <v>556</v>
      </c>
      <c r="C19" s="694" t="s">
        <v>486</v>
      </c>
      <c r="D19" s="695" t="s">
        <v>487</v>
      </c>
    </row>
    <row r="20" spans="1:4" ht="37.5" customHeight="1" hidden="1" thickBot="1">
      <c r="A20" s="699" t="s">
        <v>557</v>
      </c>
      <c r="B20" s="697" t="s">
        <v>640</v>
      </c>
      <c r="C20" s="1111" t="s">
        <v>641</v>
      </c>
      <c r="D20" s="866" t="str">
        <f>(IF(AND(C20=0,B20&gt;0),"Mancano le assenze per questa causale",IF(AND(C20&gt;0,B20=0),"Dichiarare Somme nella domanda della Scheda Informativa 1","OK")))</f>
        <v>OK</v>
      </c>
    </row>
  </sheetData>
  <sheetProtection password="EA98" sheet="1" formatColumns="0" selectLockedCells="1" selectUnlockedCells="1"/>
  <mergeCells count="5">
    <mergeCell ref="A1:D1"/>
    <mergeCell ref="A3:D3"/>
    <mergeCell ref="A11:D11"/>
    <mergeCell ref="A18:D18"/>
    <mergeCell ref="A2:D2"/>
  </mergeCells>
  <conditionalFormatting sqref="D20 D13:D14 D5:D7">
    <cfRule type="notContainsText" priority="1" dxfId="16"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3.xml><?xml version="1.0" encoding="utf-8"?>
<worksheet xmlns="http://schemas.openxmlformats.org/spreadsheetml/2006/main" xmlns:r="http://schemas.openxmlformats.org/officeDocument/2006/relationships">
  <sheetPr codeName="Foglio10"/>
  <dimension ref="A1:R47"/>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7.83203125" style="88" customWidth="1"/>
    <col min="2" max="2" width="10.66015625" style="97" customWidth="1"/>
    <col min="3" max="14" width="11.5" style="88" customWidth="1"/>
    <col min="15" max="16" width="11.5" style="0" customWidth="1"/>
    <col min="17" max="17" width="9.16015625" style="88" hidden="1" customWidth="1"/>
    <col min="18" max="18" width="9.16015625" style="88" customWidth="1"/>
    <col min="19" max="19" width="6.66015625" style="88" customWidth="1"/>
    <col min="20" max="23" width="10.83203125" style="88" customWidth="1"/>
    <col min="24" max="16384" width="10.66015625" style="88" customWidth="1"/>
  </cols>
  <sheetData>
    <row r="1" spans="1:17" s="5" customFormat="1" ht="43.5" customHeight="1">
      <c r="A1" s="972" t="str">
        <f>'t1'!A1</f>
        <v>GUARDIA di FINANZA - anno 2021</v>
      </c>
      <c r="B1" s="972"/>
      <c r="C1" s="972"/>
      <c r="D1" s="972"/>
      <c r="E1" s="972"/>
      <c r="F1" s="972"/>
      <c r="G1" s="972"/>
      <c r="H1" s="972"/>
      <c r="I1" s="972"/>
      <c r="J1" s="972"/>
      <c r="K1" s="972"/>
      <c r="L1" s="972"/>
      <c r="M1" s="3"/>
      <c r="N1" s="310"/>
      <c r="O1"/>
      <c r="P1"/>
      <c r="Q1"/>
    </row>
    <row r="2" spans="1:17" s="5" customFormat="1" ht="30" customHeight="1" thickBot="1">
      <c r="A2" s="309"/>
      <c r="B2" s="2"/>
      <c r="C2" s="3"/>
      <c r="D2" s="3"/>
      <c r="E2" s="3"/>
      <c r="F2" s="973"/>
      <c r="G2" s="973"/>
      <c r="H2" s="973"/>
      <c r="I2" s="973"/>
      <c r="J2" s="973"/>
      <c r="K2" s="973"/>
      <c r="L2" s="973"/>
      <c r="M2" s="973"/>
      <c r="N2" s="973"/>
      <c r="O2"/>
      <c r="P2"/>
      <c r="Q2"/>
    </row>
    <row r="3" spans="1:18" ht="18.75" customHeight="1" thickBot="1">
      <c r="A3" s="89"/>
      <c r="B3" s="90"/>
      <c r="C3" s="128" t="s">
        <v>118</v>
      </c>
      <c r="D3" s="129"/>
      <c r="E3" s="129"/>
      <c r="F3" s="130"/>
      <c r="G3" s="129"/>
      <c r="H3" s="129"/>
      <c r="I3" s="129"/>
      <c r="J3" s="129"/>
      <c r="K3" s="977" t="s">
        <v>119</v>
      </c>
      <c r="L3" s="978"/>
      <c r="M3" s="978"/>
      <c r="N3" s="978"/>
      <c r="O3" s="978"/>
      <c r="P3" s="979"/>
      <c r="Q3"/>
      <c r="R3"/>
    </row>
    <row r="4" spans="1:18" ht="21.75" customHeight="1" thickTop="1">
      <c r="A4" s="280" t="s">
        <v>116</v>
      </c>
      <c r="B4" s="281" t="s">
        <v>55</v>
      </c>
      <c r="C4" s="131" t="s">
        <v>163</v>
      </c>
      <c r="D4" s="132"/>
      <c r="E4" s="974" t="s">
        <v>84</v>
      </c>
      <c r="F4" s="975"/>
      <c r="G4" s="976" t="s">
        <v>47</v>
      </c>
      <c r="H4" s="976"/>
      <c r="I4" s="980" t="s">
        <v>582</v>
      </c>
      <c r="J4" s="981"/>
      <c r="K4" s="131" t="s">
        <v>163</v>
      </c>
      <c r="L4" s="133"/>
      <c r="M4" s="134" t="s">
        <v>84</v>
      </c>
      <c r="N4" s="133"/>
      <c r="O4" s="134" t="s">
        <v>47</v>
      </c>
      <c r="P4" s="133"/>
      <c r="Q4"/>
      <c r="R4"/>
    </row>
    <row r="5" spans="1:18" ht="10.5" thickBot="1">
      <c r="A5" s="762" t="s">
        <v>538</v>
      </c>
      <c r="B5" s="282"/>
      <c r="C5" s="135" t="s">
        <v>56</v>
      </c>
      <c r="D5" s="136" t="s">
        <v>57</v>
      </c>
      <c r="E5" s="137" t="s">
        <v>56</v>
      </c>
      <c r="F5" s="136" t="s">
        <v>57</v>
      </c>
      <c r="G5" s="137" t="s">
        <v>56</v>
      </c>
      <c r="H5" s="136" t="s">
        <v>57</v>
      </c>
      <c r="I5" s="137" t="s">
        <v>56</v>
      </c>
      <c r="J5" s="136" t="s">
        <v>57</v>
      </c>
      <c r="K5" s="138" t="s">
        <v>56</v>
      </c>
      <c r="L5" s="139" t="s">
        <v>57</v>
      </c>
      <c r="M5" s="140" t="s">
        <v>56</v>
      </c>
      <c r="N5" s="139" t="s">
        <v>57</v>
      </c>
      <c r="O5" s="140" t="s">
        <v>56</v>
      </c>
      <c r="P5" s="139" t="s">
        <v>57</v>
      </c>
      <c r="Q5"/>
      <c r="R5"/>
    </row>
    <row r="6" spans="1:18" ht="12.75" customHeight="1" thickTop="1">
      <c r="A6" s="20" t="str">
        <f>'t1'!A6</f>
        <v>COMANDANTE GENERALE</v>
      </c>
      <c r="B6" s="283" t="str">
        <f>'t1'!B6</f>
        <v>0D0219</v>
      </c>
      <c r="C6" s="215"/>
      <c r="D6" s="216"/>
      <c r="E6" s="217"/>
      <c r="F6" s="510"/>
      <c r="G6" s="512"/>
      <c r="H6" s="216"/>
      <c r="I6" s="512"/>
      <c r="J6" s="216"/>
      <c r="K6" s="218"/>
      <c r="L6" s="219"/>
      <c r="M6" s="220"/>
      <c r="N6" s="547"/>
      <c r="O6" s="548"/>
      <c r="P6" s="541"/>
      <c r="Q6">
        <f>'t1'!M6</f>
        <v>0</v>
      </c>
      <c r="R6"/>
    </row>
    <row r="7" spans="1:18" ht="12.75" customHeight="1">
      <c r="A7" s="19" t="str">
        <f>'t1'!A7</f>
        <v>GENERALE CORPO DI ARMATA</v>
      </c>
      <c r="B7" s="284" t="str">
        <f>'t1'!B7</f>
        <v>0D0554</v>
      </c>
      <c r="C7" s="215"/>
      <c r="D7" s="216"/>
      <c r="E7" s="217"/>
      <c r="F7" s="510"/>
      <c r="G7" s="225"/>
      <c r="H7" s="216"/>
      <c r="I7" s="225"/>
      <c r="J7" s="216"/>
      <c r="K7" s="218"/>
      <c r="L7" s="219"/>
      <c r="M7" s="220"/>
      <c r="N7" s="549"/>
      <c r="O7" s="550"/>
      <c r="P7" s="542"/>
      <c r="Q7">
        <f>'t1'!M7</f>
        <v>0</v>
      </c>
      <c r="R7"/>
    </row>
    <row r="8" spans="1:18" ht="12.75" customHeight="1">
      <c r="A8" s="19" t="str">
        <f>'t1'!A8</f>
        <v>GENERALE DI DIVISIONE</v>
      </c>
      <c r="B8" s="284" t="str">
        <f>'t1'!B8</f>
        <v>0D0221</v>
      </c>
      <c r="C8" s="215"/>
      <c r="D8" s="216"/>
      <c r="E8" s="217"/>
      <c r="F8" s="510"/>
      <c r="G8" s="225"/>
      <c r="H8" s="216"/>
      <c r="I8" s="225"/>
      <c r="J8" s="216"/>
      <c r="K8" s="218"/>
      <c r="L8" s="219"/>
      <c r="M8" s="220"/>
      <c r="N8" s="549"/>
      <c r="O8" s="550"/>
      <c r="P8" s="542"/>
      <c r="Q8">
        <f>'t1'!M8</f>
        <v>0</v>
      </c>
      <c r="R8"/>
    </row>
    <row r="9" spans="1:18" ht="12.75" customHeight="1">
      <c r="A9" s="19" t="str">
        <f>'t1'!A9</f>
        <v>GENERALE DI BRIGATA</v>
      </c>
      <c r="B9" s="284" t="str">
        <f>'t1'!B9</f>
        <v>0D0220</v>
      </c>
      <c r="C9" s="215"/>
      <c r="D9" s="216"/>
      <c r="E9" s="217"/>
      <c r="F9" s="510"/>
      <c r="G9" s="225"/>
      <c r="H9" s="216"/>
      <c r="I9" s="225"/>
      <c r="J9" s="216"/>
      <c r="K9" s="218"/>
      <c r="L9" s="219"/>
      <c r="M9" s="220"/>
      <c r="N9" s="549"/>
      <c r="O9" s="550"/>
      <c r="P9" s="542"/>
      <c r="Q9">
        <f>'t1'!M9</f>
        <v>0</v>
      </c>
      <c r="R9"/>
    </row>
    <row r="10" spans="1:18" ht="12.75" customHeight="1">
      <c r="A10" s="19" t="str">
        <f>'t1'!A10</f>
        <v>COLONNELLO + 23 ANNI</v>
      </c>
      <c r="B10" s="284" t="str">
        <f>'t1'!B10</f>
        <v>0D0524</v>
      </c>
      <c r="C10" s="215"/>
      <c r="D10" s="216"/>
      <c r="E10" s="217"/>
      <c r="F10" s="510"/>
      <c r="G10" s="225"/>
      <c r="H10" s="216"/>
      <c r="I10" s="225"/>
      <c r="J10" s="216"/>
      <c r="K10" s="218"/>
      <c r="L10" s="219"/>
      <c r="M10" s="220"/>
      <c r="N10" s="549"/>
      <c r="O10" s="550"/>
      <c r="P10" s="542"/>
      <c r="Q10">
        <f>'t1'!M10</f>
        <v>0</v>
      </c>
      <c r="R10"/>
    </row>
    <row r="11" spans="1:18" ht="12.75" customHeight="1">
      <c r="A11" s="19" t="str">
        <f>'t1'!A11</f>
        <v>COLONNELLO</v>
      </c>
      <c r="B11" s="284" t="str">
        <f>'t1'!B11</f>
        <v>0D0217</v>
      </c>
      <c r="C11" s="215"/>
      <c r="D11" s="216"/>
      <c r="E11" s="217"/>
      <c r="F11" s="510"/>
      <c r="G11" s="225"/>
      <c r="H11" s="216"/>
      <c r="I11" s="225"/>
      <c r="J11" s="216"/>
      <c r="K11" s="218"/>
      <c r="L11" s="219"/>
      <c r="M11" s="220"/>
      <c r="N11" s="549"/>
      <c r="O11" s="550"/>
      <c r="P11" s="542"/>
      <c r="Q11">
        <f>'t1'!M11</f>
        <v>0</v>
      </c>
      <c r="R11"/>
    </row>
    <row r="12" spans="1:18" ht="12.75" customHeight="1">
      <c r="A12" s="19" t="str">
        <f>'t1'!A12</f>
        <v>TENENTE COLONNELLO + 23 ANNI</v>
      </c>
      <c r="B12" s="284" t="str">
        <f>'t1'!B12</f>
        <v>0D0525</v>
      </c>
      <c r="C12" s="215"/>
      <c r="D12" s="216"/>
      <c r="E12" s="217"/>
      <c r="F12" s="510"/>
      <c r="G12" s="225"/>
      <c r="H12" s="216"/>
      <c r="I12" s="225"/>
      <c r="J12" s="216"/>
      <c r="K12" s="218"/>
      <c r="L12" s="219"/>
      <c r="M12" s="220"/>
      <c r="N12" s="549"/>
      <c r="O12" s="550"/>
      <c r="P12" s="542"/>
      <c r="Q12">
        <f>'t1'!M12</f>
        <v>0</v>
      </c>
      <c r="R12"/>
    </row>
    <row r="13" spans="1:18" ht="12.75" customHeight="1">
      <c r="A13" s="19" t="str">
        <f>'t1'!A13</f>
        <v>TENENTE COLONNELLO + 18 ANNI</v>
      </c>
      <c r="B13" s="284" t="str">
        <f>'t1'!B13</f>
        <v>0D0935</v>
      </c>
      <c r="C13" s="215"/>
      <c r="D13" s="216"/>
      <c r="E13" s="217"/>
      <c r="F13" s="510"/>
      <c r="G13" s="225"/>
      <c r="H13" s="216"/>
      <c r="I13" s="225"/>
      <c r="J13" s="216"/>
      <c r="K13" s="218"/>
      <c r="L13" s="219"/>
      <c r="M13" s="220"/>
      <c r="N13" s="549"/>
      <c r="O13" s="550"/>
      <c r="P13" s="542"/>
      <c r="Q13">
        <f>'t1'!M13</f>
        <v>0</v>
      </c>
      <c r="R13"/>
    </row>
    <row r="14" spans="1:18" ht="12.75" customHeight="1">
      <c r="A14" s="19" t="str">
        <f>'t1'!A14</f>
        <v>TENENTE COLONNELLO + 13 ANNI</v>
      </c>
      <c r="B14" s="284" t="str">
        <f>'t1'!B14</f>
        <v>0D0526</v>
      </c>
      <c r="C14" s="215"/>
      <c r="D14" s="216"/>
      <c r="E14" s="217"/>
      <c r="F14" s="510"/>
      <c r="G14" s="225"/>
      <c r="H14" s="216"/>
      <c r="I14" s="225"/>
      <c r="J14" s="216"/>
      <c r="K14" s="218"/>
      <c r="L14" s="219"/>
      <c r="M14" s="220"/>
      <c r="N14" s="549"/>
      <c r="O14" s="550"/>
      <c r="P14" s="542"/>
      <c r="Q14">
        <f>'t1'!M14</f>
        <v>0</v>
      </c>
      <c r="R14"/>
    </row>
    <row r="15" spans="1:18" ht="12.75" customHeight="1">
      <c r="A15" s="19" t="str">
        <f>'t1'!A15</f>
        <v>MAGGIORE + 23 ANNI</v>
      </c>
      <c r="B15" s="284" t="str">
        <f>'t1'!B15</f>
        <v>0D0527</v>
      </c>
      <c r="C15" s="215"/>
      <c r="D15" s="216"/>
      <c r="E15" s="217"/>
      <c r="F15" s="510"/>
      <c r="G15" s="225"/>
      <c r="H15" s="216"/>
      <c r="I15" s="225"/>
      <c r="J15" s="216"/>
      <c r="K15" s="218"/>
      <c r="L15" s="219"/>
      <c r="M15" s="220"/>
      <c r="N15" s="549"/>
      <c r="O15" s="550"/>
      <c r="P15" s="542"/>
      <c r="Q15">
        <f>'t1'!M15</f>
        <v>0</v>
      </c>
      <c r="R15"/>
    </row>
    <row r="16" spans="1:18" ht="12.75" customHeight="1">
      <c r="A16" s="19" t="str">
        <f>'t1'!A16</f>
        <v>MAGGIORE + 13 ANNI</v>
      </c>
      <c r="B16" s="284" t="str">
        <f>'t1'!B16</f>
        <v>0D0528</v>
      </c>
      <c r="C16" s="215"/>
      <c r="D16" s="216"/>
      <c r="E16" s="217"/>
      <c r="F16" s="510"/>
      <c r="G16" s="225"/>
      <c r="H16" s="216"/>
      <c r="I16" s="225"/>
      <c r="J16" s="216"/>
      <c r="K16" s="218"/>
      <c r="L16" s="219"/>
      <c r="M16" s="220"/>
      <c r="N16" s="549"/>
      <c r="O16" s="550"/>
      <c r="P16" s="542"/>
      <c r="Q16">
        <f>'t1'!M16</f>
        <v>0</v>
      </c>
      <c r="R16"/>
    </row>
    <row r="17" spans="1:18" ht="12.75" customHeight="1">
      <c r="A17" s="19" t="str">
        <f>'t1'!A17</f>
        <v>TENENTE COLONNELLO</v>
      </c>
      <c r="B17" s="284" t="str">
        <f>'t1'!B17</f>
        <v>019312</v>
      </c>
      <c r="C17" s="215"/>
      <c r="D17" s="216"/>
      <c r="E17" s="217"/>
      <c r="F17" s="510"/>
      <c r="G17" s="225"/>
      <c r="H17" s="216"/>
      <c r="I17" s="225"/>
      <c r="J17" s="216"/>
      <c r="K17" s="218"/>
      <c r="L17" s="219"/>
      <c r="M17" s="220"/>
      <c r="N17" s="549"/>
      <c r="O17" s="550"/>
      <c r="P17" s="542"/>
      <c r="Q17">
        <f>'t1'!M17</f>
        <v>0</v>
      </c>
      <c r="R17"/>
    </row>
    <row r="18" spans="1:18" ht="12.75" customHeight="1">
      <c r="A18" s="19" t="str">
        <f>'t1'!A18</f>
        <v>MAGGIORE CON 3 ANNI NEL GRADO</v>
      </c>
      <c r="B18" s="284" t="str">
        <f>'t1'!B18</f>
        <v>0D0936</v>
      </c>
      <c r="C18" s="215"/>
      <c r="D18" s="216"/>
      <c r="E18" s="217"/>
      <c r="F18" s="510"/>
      <c r="G18" s="225"/>
      <c r="H18" s="216"/>
      <c r="I18" s="225"/>
      <c r="J18" s="216"/>
      <c r="K18" s="218"/>
      <c r="L18" s="219"/>
      <c r="M18" s="220"/>
      <c r="N18" s="549"/>
      <c r="O18" s="550"/>
      <c r="P18" s="542"/>
      <c r="Q18">
        <f>'t1'!M18</f>
        <v>0</v>
      </c>
      <c r="R18"/>
    </row>
    <row r="19" spans="1:18" ht="12.75" customHeight="1">
      <c r="A19" s="19" t="str">
        <f>'t1'!A19</f>
        <v>MAGGIORE</v>
      </c>
      <c r="B19" s="284" t="str">
        <f>'t1'!B19</f>
        <v>019222</v>
      </c>
      <c r="C19" s="215"/>
      <c r="D19" s="216"/>
      <c r="E19" s="217"/>
      <c r="F19" s="510"/>
      <c r="G19" s="225"/>
      <c r="H19" s="216"/>
      <c r="I19" s="225"/>
      <c r="J19" s="216"/>
      <c r="K19" s="218"/>
      <c r="L19" s="219"/>
      <c r="M19" s="220"/>
      <c r="N19" s="549"/>
      <c r="O19" s="550"/>
      <c r="P19" s="542"/>
      <c r="Q19">
        <f>'t1'!M19</f>
        <v>0</v>
      </c>
      <c r="R19"/>
    </row>
    <row r="20" spans="1:18" ht="12.75" customHeight="1">
      <c r="A20" s="19" t="str">
        <f>'t1'!A20</f>
        <v>CAPITANO + 10 ANNI</v>
      </c>
      <c r="B20" s="284" t="str">
        <f>'t1'!B20</f>
        <v>018937</v>
      </c>
      <c r="C20" s="215"/>
      <c r="D20" s="216"/>
      <c r="E20" s="217"/>
      <c r="F20" s="510"/>
      <c r="G20" s="225"/>
      <c r="H20" s="216"/>
      <c r="I20" s="225"/>
      <c r="J20" s="216"/>
      <c r="K20" s="218"/>
      <c r="L20" s="219"/>
      <c r="M20" s="220"/>
      <c r="N20" s="549"/>
      <c r="O20" s="550"/>
      <c r="P20" s="542"/>
      <c r="Q20">
        <f>'t1'!M20</f>
        <v>0</v>
      </c>
      <c r="R20"/>
    </row>
    <row r="21" spans="1:18" ht="12.75" customHeight="1">
      <c r="A21" s="19" t="str">
        <f>'t1'!A21</f>
        <v>CAPITANO</v>
      </c>
      <c r="B21" s="284" t="str">
        <f>'t1'!B21</f>
        <v>018213</v>
      </c>
      <c r="C21" s="215"/>
      <c r="D21" s="216"/>
      <c r="E21" s="217"/>
      <c r="F21" s="510"/>
      <c r="G21" s="225"/>
      <c r="H21" s="216"/>
      <c r="I21" s="225"/>
      <c r="J21" s="216"/>
      <c r="K21" s="218"/>
      <c r="L21" s="219"/>
      <c r="M21" s="220"/>
      <c r="N21" s="549"/>
      <c r="O21" s="550"/>
      <c r="P21" s="542"/>
      <c r="Q21">
        <f>'t1'!M21</f>
        <v>0</v>
      </c>
      <c r="R21"/>
    </row>
    <row r="22" spans="1:18" ht="12.75" customHeight="1">
      <c r="A22" s="19" t="str">
        <f>'t1'!A22</f>
        <v>TENENTE</v>
      </c>
      <c r="B22" s="284" t="str">
        <f>'t1'!B22</f>
        <v>018226</v>
      </c>
      <c r="C22" s="215"/>
      <c r="D22" s="216"/>
      <c r="E22" s="217"/>
      <c r="F22" s="510"/>
      <c r="G22" s="225"/>
      <c r="H22" s="216"/>
      <c r="I22" s="225"/>
      <c r="J22" s="216"/>
      <c r="K22" s="218"/>
      <c r="L22" s="219"/>
      <c r="M22" s="220"/>
      <c r="N22" s="549"/>
      <c r="O22" s="550"/>
      <c r="P22" s="542"/>
      <c r="Q22">
        <f>'t1'!M22</f>
        <v>0</v>
      </c>
      <c r="R22"/>
    </row>
    <row r="23" spans="1:18" ht="12.75" customHeight="1">
      <c r="A23" s="19" t="str">
        <f>'t1'!A23</f>
        <v>SOTTOTENENTE</v>
      </c>
      <c r="B23" s="284" t="str">
        <f>'t1'!B23</f>
        <v>017225</v>
      </c>
      <c r="C23" s="215"/>
      <c r="D23" s="216"/>
      <c r="E23" s="217"/>
      <c r="F23" s="510"/>
      <c r="G23" s="225"/>
      <c r="H23" s="216"/>
      <c r="I23" s="225"/>
      <c r="J23" s="216"/>
      <c r="K23" s="218"/>
      <c r="L23" s="219"/>
      <c r="M23" s="220"/>
      <c r="N23" s="549"/>
      <c r="O23" s="550"/>
      <c r="P23" s="542"/>
      <c r="Q23">
        <f>'t1'!M23</f>
        <v>0</v>
      </c>
      <c r="R23"/>
    </row>
    <row r="24" spans="1:18" ht="12.75" customHeight="1">
      <c r="A24" s="19" t="str">
        <f>'t1'!A24</f>
        <v>LUOGOTENENTE CARICHE SPECIALI</v>
      </c>
      <c r="B24" s="284" t="str">
        <f>'t1'!B24</f>
        <v>017964</v>
      </c>
      <c r="C24" s="215"/>
      <c r="D24" s="216"/>
      <c r="E24" s="217"/>
      <c r="F24" s="510"/>
      <c r="G24" s="225"/>
      <c r="H24" s="216"/>
      <c r="I24" s="225"/>
      <c r="J24" s="216"/>
      <c r="K24" s="218"/>
      <c r="L24" s="219"/>
      <c r="M24" s="220"/>
      <c r="N24" s="549"/>
      <c r="O24" s="550"/>
      <c r="P24" s="542"/>
      <c r="Q24">
        <f>'t1'!M24</f>
        <v>0</v>
      </c>
      <c r="R24"/>
    </row>
    <row r="25" spans="1:18" ht="12.75" customHeight="1">
      <c r="A25" s="19" t="str">
        <f>'t1'!A25</f>
        <v>LUOGOTENENTE</v>
      </c>
      <c r="B25" s="284" t="str">
        <f>'t1'!B25</f>
        <v>017836</v>
      </c>
      <c r="C25" s="215"/>
      <c r="D25" s="216"/>
      <c r="E25" s="217"/>
      <c r="F25" s="510"/>
      <c r="G25" s="225"/>
      <c r="H25" s="216"/>
      <c r="I25" s="225"/>
      <c r="J25" s="216"/>
      <c r="K25" s="218"/>
      <c r="L25" s="219"/>
      <c r="M25" s="220"/>
      <c r="N25" s="549"/>
      <c r="O25" s="550"/>
      <c r="P25" s="542"/>
      <c r="Q25">
        <f>'t1'!M25</f>
        <v>0</v>
      </c>
      <c r="R25"/>
    </row>
    <row r="26" spans="1:18" ht="12.75" customHeight="1">
      <c r="A26" s="19" t="str">
        <f>'t1'!A26</f>
        <v>MARESCIALLO AIUTANTE CON 8 ANNI NEL GRADO</v>
      </c>
      <c r="B26" s="284" t="str">
        <f>'t1'!B26</f>
        <v>017837</v>
      </c>
      <c r="C26" s="215"/>
      <c r="D26" s="216"/>
      <c r="E26" s="217"/>
      <c r="F26" s="510"/>
      <c r="G26" s="225"/>
      <c r="H26" s="216"/>
      <c r="I26" s="225"/>
      <c r="J26" s="216"/>
      <c r="K26" s="218"/>
      <c r="L26" s="219"/>
      <c r="M26" s="220"/>
      <c r="N26" s="549"/>
      <c r="O26" s="550"/>
      <c r="P26" s="542"/>
      <c r="Q26">
        <f>'t1'!M26</f>
        <v>0</v>
      </c>
      <c r="R26"/>
    </row>
    <row r="27" spans="1:18" ht="12.75" customHeight="1">
      <c r="A27" s="19" t="str">
        <f>'t1'!A27</f>
        <v>MARESCIALLO AIUTANTE</v>
      </c>
      <c r="B27" s="284" t="str">
        <f>'t1'!B27</f>
        <v>017237</v>
      </c>
      <c r="C27" s="215"/>
      <c r="D27" s="216"/>
      <c r="E27" s="217"/>
      <c r="F27" s="510"/>
      <c r="G27" s="225"/>
      <c r="H27" s="216"/>
      <c r="I27" s="225"/>
      <c r="J27" s="216"/>
      <c r="K27" s="218"/>
      <c r="L27" s="219"/>
      <c r="M27" s="220"/>
      <c r="N27" s="549"/>
      <c r="O27" s="550"/>
      <c r="P27" s="542"/>
      <c r="Q27">
        <f>'t1'!M27</f>
        <v>0</v>
      </c>
      <c r="R27"/>
    </row>
    <row r="28" spans="1:18" ht="12.75" customHeight="1">
      <c r="A28" s="19" t="str">
        <f>'t1'!A28</f>
        <v>MARESCIALLO CAPO CON 10 ANNI</v>
      </c>
      <c r="B28" s="284" t="str">
        <f>'t1'!B28</f>
        <v>016MC0</v>
      </c>
      <c r="C28" s="215"/>
      <c r="D28" s="216"/>
      <c r="E28" s="217"/>
      <c r="F28" s="510"/>
      <c r="G28" s="225"/>
      <c r="H28" s="216"/>
      <c r="I28" s="225"/>
      <c r="J28" s="216"/>
      <c r="K28" s="218"/>
      <c r="L28" s="219"/>
      <c r="M28" s="220"/>
      <c r="N28" s="549"/>
      <c r="O28" s="550"/>
      <c r="P28" s="542"/>
      <c r="Q28">
        <f>'t1'!M28</f>
        <v>0</v>
      </c>
      <c r="R28"/>
    </row>
    <row r="29" spans="1:18" ht="12.75" customHeight="1">
      <c r="A29" s="19" t="str">
        <f>'t1'!A29</f>
        <v>MARESCIALLO CAPO</v>
      </c>
      <c r="B29" s="284" t="str">
        <f>'t1'!B29</f>
        <v>016224</v>
      </c>
      <c r="C29" s="215"/>
      <c r="D29" s="216"/>
      <c r="E29" s="217"/>
      <c r="F29" s="510"/>
      <c r="G29" s="225"/>
      <c r="H29" s="216"/>
      <c r="I29" s="225"/>
      <c r="J29" s="216"/>
      <c r="K29" s="218"/>
      <c r="L29" s="219"/>
      <c r="M29" s="220"/>
      <c r="N29" s="549"/>
      <c r="O29" s="550"/>
      <c r="P29" s="542"/>
      <c r="Q29">
        <f>'t1'!M29</f>
        <v>0</v>
      </c>
      <c r="R29"/>
    </row>
    <row r="30" spans="1:18" ht="12.75" customHeight="1">
      <c r="A30" s="19" t="str">
        <f>'t1'!A30</f>
        <v>MARESCIALLO ORDINARIO</v>
      </c>
      <c r="B30" s="284" t="str">
        <f>'t1'!B30</f>
        <v>015238</v>
      </c>
      <c r="C30" s="215"/>
      <c r="D30" s="216"/>
      <c r="E30" s="217"/>
      <c r="F30" s="510"/>
      <c r="G30" s="225"/>
      <c r="H30" s="216"/>
      <c r="I30" s="225"/>
      <c r="J30" s="216"/>
      <c r="K30" s="218"/>
      <c r="L30" s="219"/>
      <c r="M30" s="220"/>
      <c r="N30" s="549"/>
      <c r="O30" s="550"/>
      <c r="P30" s="542"/>
      <c r="Q30">
        <f>'t1'!M30</f>
        <v>0</v>
      </c>
      <c r="R30"/>
    </row>
    <row r="31" spans="1:18" ht="12.75" customHeight="1">
      <c r="A31" s="19" t="str">
        <f>'t1'!A31</f>
        <v>MARESCIALLO</v>
      </c>
      <c r="B31" s="284" t="str">
        <f>'t1'!B31</f>
        <v>014324</v>
      </c>
      <c r="C31" s="215"/>
      <c r="D31" s="216"/>
      <c r="E31" s="217"/>
      <c r="F31" s="510"/>
      <c r="G31" s="225"/>
      <c r="H31" s="216"/>
      <c r="I31" s="225"/>
      <c r="J31" s="216"/>
      <c r="K31" s="218"/>
      <c r="L31" s="219"/>
      <c r="M31" s="220"/>
      <c r="N31" s="549"/>
      <c r="O31" s="550"/>
      <c r="P31" s="542"/>
      <c r="Q31">
        <f>'t1'!M31</f>
        <v>0</v>
      </c>
      <c r="R31"/>
    </row>
    <row r="32" spans="1:18" ht="12.75" customHeight="1">
      <c r="A32" s="19" t="str">
        <f>'t1'!A32</f>
        <v>BRIGADIERE CAPO QUALIFICA SPECIALE</v>
      </c>
      <c r="B32" s="284" t="str">
        <f>'t1'!B32</f>
        <v>015965</v>
      </c>
      <c r="C32" s="215"/>
      <c r="D32" s="216"/>
      <c r="E32" s="217"/>
      <c r="F32" s="510"/>
      <c r="G32" s="225"/>
      <c r="H32" s="216"/>
      <c r="I32" s="225"/>
      <c r="J32" s="216"/>
      <c r="K32" s="218"/>
      <c r="L32" s="219"/>
      <c r="M32" s="220"/>
      <c r="N32" s="549"/>
      <c r="O32" s="550"/>
      <c r="P32" s="542"/>
      <c r="Q32">
        <f>'t1'!M32</f>
        <v>0</v>
      </c>
      <c r="R32"/>
    </row>
    <row r="33" spans="1:18" ht="12.75" customHeight="1">
      <c r="A33" s="19" t="str">
        <f>'t1'!A33</f>
        <v>BRIGADIERE CAPO CON 4 ANNI NEL GRADO</v>
      </c>
      <c r="B33" s="284" t="str">
        <f>'t1'!B33</f>
        <v>015966</v>
      </c>
      <c r="C33" s="215"/>
      <c r="D33" s="216"/>
      <c r="E33" s="217"/>
      <c r="F33" s="510"/>
      <c r="G33" s="225"/>
      <c r="H33" s="216"/>
      <c r="I33" s="225"/>
      <c r="J33" s="216"/>
      <c r="K33" s="218"/>
      <c r="L33" s="219"/>
      <c r="M33" s="220"/>
      <c r="N33" s="549"/>
      <c r="O33" s="550"/>
      <c r="P33" s="542"/>
      <c r="Q33">
        <f>'t1'!M33</f>
        <v>0</v>
      </c>
      <c r="R33"/>
    </row>
    <row r="34" spans="1:18" ht="12.75" customHeight="1">
      <c r="A34" s="19" t="str">
        <f>'t1'!A34</f>
        <v>BRIGADIERE CAPO</v>
      </c>
      <c r="B34" s="284" t="str">
        <f>'t1'!B34</f>
        <v>015212</v>
      </c>
      <c r="C34" s="215"/>
      <c r="D34" s="216"/>
      <c r="E34" s="217"/>
      <c r="F34" s="510"/>
      <c r="G34" s="225"/>
      <c r="H34" s="216"/>
      <c r="I34" s="225"/>
      <c r="J34" s="216"/>
      <c r="K34" s="218"/>
      <c r="L34" s="219"/>
      <c r="M34" s="220"/>
      <c r="N34" s="549"/>
      <c r="O34" s="550"/>
      <c r="P34" s="542"/>
      <c r="Q34">
        <f>'t1'!M34</f>
        <v>0</v>
      </c>
      <c r="R34"/>
    </row>
    <row r="35" spans="1:18" ht="12.75" customHeight="1">
      <c r="A35" s="19" t="str">
        <f>'t1'!A35</f>
        <v>BRIGADIERE</v>
      </c>
      <c r="B35" s="284" t="str">
        <f>'t1'!B35</f>
        <v>014211</v>
      </c>
      <c r="C35" s="215"/>
      <c r="D35" s="216"/>
      <c r="E35" s="217"/>
      <c r="F35" s="510"/>
      <c r="G35" s="225"/>
      <c r="H35" s="216"/>
      <c r="I35" s="225"/>
      <c r="J35" s="216"/>
      <c r="K35" s="218"/>
      <c r="L35" s="219"/>
      <c r="M35" s="220"/>
      <c r="N35" s="549"/>
      <c r="O35" s="550"/>
      <c r="P35" s="542"/>
      <c r="Q35">
        <f>'t1'!M35</f>
        <v>0</v>
      </c>
      <c r="R35"/>
    </row>
    <row r="36" spans="1:18" ht="12.75" customHeight="1">
      <c r="A36" s="19" t="str">
        <f>'t1'!A36</f>
        <v>VICE BRIGADIERE</v>
      </c>
      <c r="B36" s="284" t="str">
        <f>'t1'!B36</f>
        <v>014230</v>
      </c>
      <c r="C36" s="215"/>
      <c r="D36" s="216"/>
      <c r="E36" s="217"/>
      <c r="F36" s="510"/>
      <c r="G36" s="225"/>
      <c r="H36" s="216"/>
      <c r="I36" s="225"/>
      <c r="J36" s="216"/>
      <c r="K36" s="218"/>
      <c r="L36" s="219"/>
      <c r="M36" s="220"/>
      <c r="N36" s="549"/>
      <c r="O36" s="550"/>
      <c r="P36" s="542"/>
      <c r="Q36">
        <f>'t1'!M36</f>
        <v>0</v>
      </c>
      <c r="R36"/>
    </row>
    <row r="37" spans="1:18" ht="12.75" customHeight="1">
      <c r="A37" s="19" t="str">
        <f>'t1'!A37</f>
        <v>APPUNTATO SCELTO QUALIFICA SPECIALE</v>
      </c>
      <c r="B37" s="284" t="str">
        <f>'t1'!B37</f>
        <v>013967</v>
      </c>
      <c r="C37" s="215"/>
      <c r="D37" s="216"/>
      <c r="E37" s="217"/>
      <c r="F37" s="510"/>
      <c r="G37" s="225"/>
      <c r="H37" s="216"/>
      <c r="I37" s="225"/>
      <c r="J37" s="216"/>
      <c r="K37" s="218"/>
      <c r="L37" s="219"/>
      <c r="M37" s="220"/>
      <c r="N37" s="549"/>
      <c r="O37" s="550"/>
      <c r="P37" s="542"/>
      <c r="Q37">
        <f>'t1'!M37</f>
        <v>0</v>
      </c>
      <c r="R37"/>
    </row>
    <row r="38" spans="1:18" ht="12.75" customHeight="1">
      <c r="A38" s="19" t="str">
        <f>'t1'!A38</f>
        <v>APPUNTATO SCELTO CON 5 ANNI NEL GRADO</v>
      </c>
      <c r="B38" s="284" t="str">
        <f>'t1'!B38</f>
        <v>013968</v>
      </c>
      <c r="C38" s="215"/>
      <c r="D38" s="216"/>
      <c r="E38" s="217"/>
      <c r="F38" s="510"/>
      <c r="G38" s="225"/>
      <c r="H38" s="216"/>
      <c r="I38" s="225"/>
      <c r="J38" s="216"/>
      <c r="K38" s="218"/>
      <c r="L38" s="219"/>
      <c r="M38" s="220"/>
      <c r="N38" s="549"/>
      <c r="O38" s="550"/>
      <c r="P38" s="542"/>
      <c r="Q38">
        <f>'t1'!M38</f>
        <v>0</v>
      </c>
      <c r="R38"/>
    </row>
    <row r="39" spans="1:18" ht="12.75" customHeight="1">
      <c r="A39" s="19" t="str">
        <f>'t1'!A39</f>
        <v>APPUNTATO SCELTO</v>
      </c>
      <c r="B39" s="284" t="str">
        <f>'t1'!B39</f>
        <v>013231</v>
      </c>
      <c r="C39" s="215"/>
      <c r="D39" s="216"/>
      <c r="E39" s="217"/>
      <c r="F39" s="510"/>
      <c r="G39" s="225"/>
      <c r="H39" s="216"/>
      <c r="I39" s="225"/>
      <c r="J39" s="216"/>
      <c r="K39" s="218"/>
      <c r="L39" s="219"/>
      <c r="M39" s="220"/>
      <c r="N39" s="549"/>
      <c r="O39" s="550"/>
      <c r="P39" s="542"/>
      <c r="Q39">
        <f>'t1'!M39</f>
        <v>0</v>
      </c>
      <c r="R39"/>
    </row>
    <row r="40" spans="1:18" ht="12.75" customHeight="1">
      <c r="A40" s="19" t="str">
        <f>'t1'!A40</f>
        <v>APPUNTATO</v>
      </c>
      <c r="B40" s="284" t="str">
        <f>'t1'!B40</f>
        <v>013210</v>
      </c>
      <c r="C40" s="215"/>
      <c r="D40" s="216"/>
      <c r="E40" s="217"/>
      <c r="F40" s="510"/>
      <c r="G40" s="225"/>
      <c r="H40" s="216"/>
      <c r="I40" s="225"/>
      <c r="J40" s="216"/>
      <c r="K40" s="218"/>
      <c r="L40" s="219"/>
      <c r="M40" s="220"/>
      <c r="N40" s="549"/>
      <c r="O40" s="550"/>
      <c r="P40" s="542"/>
      <c r="Q40">
        <f>'t1'!M40</f>
        <v>0</v>
      </c>
      <c r="R40"/>
    </row>
    <row r="41" spans="1:18" ht="12.75" customHeight="1">
      <c r="A41" s="19" t="str">
        <f>'t1'!A41</f>
        <v>FINANZIERE SCELTO</v>
      </c>
      <c r="B41" s="284" t="str">
        <f>'t1'!B41</f>
        <v>013236</v>
      </c>
      <c r="C41" s="215"/>
      <c r="D41" s="216"/>
      <c r="E41" s="217"/>
      <c r="F41" s="510"/>
      <c r="G41" s="225"/>
      <c r="H41" s="216"/>
      <c r="I41" s="225"/>
      <c r="J41" s="216"/>
      <c r="K41" s="218"/>
      <c r="L41" s="219"/>
      <c r="M41" s="220"/>
      <c r="N41" s="549"/>
      <c r="O41" s="550"/>
      <c r="P41" s="542"/>
      <c r="Q41">
        <f>'t1'!M41</f>
        <v>0</v>
      </c>
      <c r="R41"/>
    </row>
    <row r="42" spans="1:18" ht="12.75" customHeight="1">
      <c r="A42" s="19" t="str">
        <f>'t1'!A42</f>
        <v>FINANZIERE</v>
      </c>
      <c r="B42" s="284" t="str">
        <f>'t1'!B42</f>
        <v>013234</v>
      </c>
      <c r="C42" s="215"/>
      <c r="D42" s="216"/>
      <c r="E42" s="217"/>
      <c r="F42" s="510"/>
      <c r="G42" s="225"/>
      <c r="H42" s="216"/>
      <c r="I42" s="225"/>
      <c r="J42" s="216"/>
      <c r="K42" s="218"/>
      <c r="L42" s="219"/>
      <c r="M42" s="220"/>
      <c r="N42" s="549"/>
      <c r="O42" s="550"/>
      <c r="P42" s="542"/>
      <c r="Q42">
        <f>'t1'!M42</f>
        <v>0</v>
      </c>
      <c r="R42"/>
    </row>
    <row r="43" spans="1:18" ht="12.75" customHeight="1" thickBot="1">
      <c r="A43" s="19" t="str">
        <f>'t1'!A43</f>
        <v>ALLIEVI</v>
      </c>
      <c r="B43" s="284" t="str">
        <f>'t1'!B43</f>
        <v>000180</v>
      </c>
      <c r="C43" s="215"/>
      <c r="D43" s="216"/>
      <c r="E43" s="217"/>
      <c r="F43" s="510"/>
      <c r="G43" s="225"/>
      <c r="H43" s="216"/>
      <c r="I43" s="225"/>
      <c r="J43" s="216"/>
      <c r="K43" s="218"/>
      <c r="L43" s="219"/>
      <c r="M43" s="220"/>
      <c r="N43" s="549"/>
      <c r="O43" s="550"/>
      <c r="P43" s="542"/>
      <c r="Q43">
        <f>'t1'!M43</f>
        <v>0</v>
      </c>
      <c r="R43"/>
    </row>
    <row r="44" spans="1:18" ht="15.75" customHeight="1" thickBot="1" thickTop="1">
      <c r="A44" s="95" t="s">
        <v>58</v>
      </c>
      <c r="B44" s="155"/>
      <c r="C44" s="427">
        <f aca="true" t="shared" si="0" ref="C44:P44">SUM(C6:C43)</f>
        <v>0</v>
      </c>
      <c r="D44" s="428">
        <f t="shared" si="0"/>
        <v>0</v>
      </c>
      <c r="E44" s="429">
        <f t="shared" si="0"/>
        <v>0</v>
      </c>
      <c r="F44" s="511">
        <f t="shared" si="0"/>
        <v>0</v>
      </c>
      <c r="G44" s="429">
        <f t="shared" si="0"/>
        <v>0</v>
      </c>
      <c r="H44" s="509">
        <f t="shared" si="0"/>
        <v>0</v>
      </c>
      <c r="I44" s="429">
        <f t="shared" si="0"/>
        <v>0</v>
      </c>
      <c r="J44" s="509">
        <f t="shared" si="0"/>
        <v>0</v>
      </c>
      <c r="K44" s="427">
        <f t="shared" si="0"/>
        <v>0</v>
      </c>
      <c r="L44" s="428">
        <f t="shared" si="0"/>
        <v>0</v>
      </c>
      <c r="M44" s="429">
        <f t="shared" si="0"/>
        <v>0</v>
      </c>
      <c r="N44" s="428">
        <f t="shared" si="0"/>
        <v>0</v>
      </c>
      <c r="O44" s="551">
        <f t="shared" si="0"/>
        <v>0</v>
      </c>
      <c r="P44" s="525">
        <f t="shared" si="0"/>
        <v>0</v>
      </c>
      <c r="Q44"/>
      <c r="R44"/>
    </row>
    <row r="45" spans="1:14" ht="9.75">
      <c r="A45" s="21"/>
      <c r="B45" s="156"/>
      <c r="C45" s="5"/>
      <c r="D45" s="5"/>
      <c r="E45" s="5"/>
      <c r="F45" s="5"/>
      <c r="G45" s="5"/>
      <c r="H45" s="5"/>
      <c r="I45" s="5"/>
      <c r="J45" s="5"/>
      <c r="K45" s="5"/>
      <c r="L45" s="5"/>
      <c r="M45" s="5"/>
      <c r="N45" s="5"/>
    </row>
    <row r="46" spans="1:2" ht="9.75">
      <c r="A46" s="21" t="s">
        <v>218</v>
      </c>
      <c r="B46" s="157"/>
    </row>
    <row r="47" ht="9.75">
      <c r="A47" s="77" t="s">
        <v>120</v>
      </c>
    </row>
  </sheetData>
  <sheetProtection password="EA98" sheet="1" formatColumns="0" selectLockedCells="1"/>
  <mergeCells count="6">
    <mergeCell ref="A1:L1"/>
    <mergeCell ref="F2:N2"/>
    <mergeCell ref="E4:F4"/>
    <mergeCell ref="G4:H4"/>
    <mergeCell ref="K3:P3"/>
    <mergeCell ref="I4:J4"/>
  </mergeCells>
  <conditionalFormatting sqref="A6:J43">
    <cfRule type="expression" priority="4" dxfId="5" stopIfTrue="1">
      <formula>$Q6&gt;0</formula>
    </cfRule>
  </conditionalFormatting>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30.xml><?xml version="1.0" encoding="utf-8"?>
<worksheet xmlns="http://schemas.openxmlformats.org/spreadsheetml/2006/main" xmlns:r="http://schemas.openxmlformats.org/officeDocument/2006/relationships">
  <sheetPr codeName="Foglio44">
    <pageSetUpPr fitToPage="1"/>
  </sheetPr>
  <dimension ref="A1:K43"/>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41.5" style="5" customWidth="1"/>
    <col min="2" max="2" width="10" style="7" customWidth="1"/>
    <col min="3" max="3" width="11.83203125" style="7" customWidth="1"/>
    <col min="4" max="5" width="14" style="7" customWidth="1"/>
    <col min="6" max="6" width="11.83203125" style="7" customWidth="1"/>
    <col min="7" max="7" width="13.83203125" style="7" customWidth="1"/>
    <col min="8" max="8" width="16.83203125" style="7" hidden="1" customWidth="1"/>
    <col min="9" max="9" width="63.33203125" style="0" customWidth="1"/>
  </cols>
  <sheetData>
    <row r="1" spans="1:11" s="5" customFormat="1" ht="43.5" customHeight="1">
      <c r="A1" s="972" t="str">
        <f>'t1'!A1</f>
        <v>GUARDIA di FINANZA - anno 2021</v>
      </c>
      <c r="B1" s="972"/>
      <c r="C1" s="972"/>
      <c r="D1" s="972"/>
      <c r="E1" s="972"/>
      <c r="F1" s="972"/>
      <c r="G1" s="972"/>
      <c r="H1" s="972"/>
      <c r="I1" s="972"/>
      <c r="K1"/>
    </row>
    <row r="2" spans="4:11" s="5" customFormat="1" ht="12.75" customHeight="1">
      <c r="D2" s="1059"/>
      <c r="E2" s="1059"/>
      <c r="F2" s="1059"/>
      <c r="G2" s="1059"/>
      <c r="H2" s="552"/>
      <c r="I2" s="3"/>
      <c r="K2"/>
    </row>
    <row r="3" spans="1:9" s="5" customFormat="1" ht="43.5" customHeight="1">
      <c r="A3" s="1110" t="s">
        <v>574</v>
      </c>
      <c r="B3" s="1110"/>
      <c r="C3" s="1110"/>
      <c r="D3" s="1110"/>
      <c r="E3" s="1110"/>
      <c r="F3" s="1110"/>
      <c r="G3" s="1110"/>
      <c r="H3" s="1110"/>
      <c r="I3" s="1110"/>
    </row>
    <row r="4" spans="1:9" ht="60.75">
      <c r="A4" s="553" t="s">
        <v>209</v>
      </c>
      <c r="B4" s="554" t="s">
        <v>171</v>
      </c>
      <c r="C4" s="556" t="s">
        <v>36</v>
      </c>
      <c r="D4" s="556" t="s">
        <v>575</v>
      </c>
      <c r="E4" s="556" t="s">
        <v>576</v>
      </c>
      <c r="F4" s="556" t="s">
        <v>38</v>
      </c>
      <c r="G4" s="556" t="s">
        <v>577</v>
      </c>
      <c r="H4" s="556" t="s">
        <v>385</v>
      </c>
      <c r="I4" s="556" t="s">
        <v>370</v>
      </c>
    </row>
    <row r="5" spans="1:9" s="187" customFormat="1" ht="40.5" hidden="1">
      <c r="A5" s="168"/>
      <c r="B5" s="181"/>
      <c r="C5" s="181" t="s">
        <v>173</v>
      </c>
      <c r="D5" s="185"/>
      <c r="E5" s="185"/>
      <c r="F5" s="185" t="s">
        <v>175</v>
      </c>
      <c r="G5" s="185"/>
      <c r="H5" s="599" t="s">
        <v>578</v>
      </c>
      <c r="I5" s="601"/>
    </row>
    <row r="6" spans="1:9" s="109" customFormat="1" ht="12.75">
      <c r="A6" s="125" t="str">
        <f>'t1'!A6</f>
        <v>COMANDANTE GENERALE</v>
      </c>
      <c r="B6" s="316" t="str">
        <f>'t1'!B6</f>
        <v>0D0219</v>
      </c>
      <c r="C6" s="871">
        <f>'t11'!W8+'t11'!X8</f>
        <v>0</v>
      </c>
      <c r="D6" s="871">
        <f>(C6-'t11'!S8-'t11'!T8-'t11'!U8-'t11'!V8)</f>
        <v>0</v>
      </c>
      <c r="E6" s="877">
        <f>'t12'!C6/12</f>
        <v>0</v>
      </c>
      <c r="F6" s="871">
        <f>'t3'!K6+'t3'!L6+'t3'!M6+'t3'!N6+'t3'!O6+'t3'!P6</f>
        <v>0</v>
      </c>
      <c r="G6" s="362" t="str">
        <f aca="true" t="shared" si="0" ref="G6:G43">IF(H6="OK","OK","ERRORE")</f>
        <v>OK</v>
      </c>
      <c r="H6" s="362" t="str">
        <f aca="true" t="shared" si="1" ref="H6:H43">IF(((E6+F6)*273)&lt;(D6),"KO","OK")</f>
        <v>OK</v>
      </c>
      <c r="I6" s="602">
        <f>IF(H6="KO",($H$5&amp;(('t12'!C6/12*273)+(('t3'!K6+'t3'!L6+'t3'!M6+'t3'!N6+'t3'!O6+'t3'!P6)*273))&amp;")"),"")</f>
      </c>
    </row>
    <row r="7" spans="1:9" ht="12.75">
      <c r="A7" s="125" t="str">
        <f>'t1'!A7</f>
        <v>GENERALE CORPO DI ARMATA</v>
      </c>
      <c r="B7" s="316" t="str">
        <f>'t1'!B7</f>
        <v>0D0554</v>
      </c>
      <c r="C7" s="871">
        <f>'t11'!W9+'t11'!X9</f>
        <v>0</v>
      </c>
      <c r="D7" s="871">
        <f>(C7-'t11'!S9-'t11'!T9-'t11'!U9-'t11'!V9)</f>
        <v>0</v>
      </c>
      <c r="E7" s="877">
        <f>'t12'!C7/12</f>
        <v>0</v>
      </c>
      <c r="F7" s="871">
        <f>'t3'!K7+'t3'!L7+'t3'!M7+'t3'!N7+'t3'!O7+'t3'!P7</f>
        <v>0</v>
      </c>
      <c r="G7" s="362" t="str">
        <f t="shared" si="0"/>
        <v>OK</v>
      </c>
      <c r="H7" s="362" t="str">
        <f t="shared" si="1"/>
        <v>OK</v>
      </c>
      <c r="I7" s="602">
        <f>IF(H7="KO",($H$5&amp;(('t12'!C7/12*273)+(('t3'!K7+'t3'!L7+'t3'!M7+'t3'!N7+'t3'!O7+'t3'!P7)*273))&amp;")"),"")</f>
      </c>
    </row>
    <row r="8" spans="1:9" ht="12.75">
      <c r="A8" s="125" t="str">
        <f>'t1'!A8</f>
        <v>GENERALE DI DIVISIONE</v>
      </c>
      <c r="B8" s="316" t="str">
        <f>'t1'!B8</f>
        <v>0D0221</v>
      </c>
      <c r="C8" s="871">
        <f>'t11'!W10+'t11'!X10</f>
        <v>0</v>
      </c>
      <c r="D8" s="871">
        <f>(C8-'t11'!S10-'t11'!T10-'t11'!U10-'t11'!V10)</f>
        <v>0</v>
      </c>
      <c r="E8" s="877">
        <f>'t12'!C8/12</f>
        <v>0</v>
      </c>
      <c r="F8" s="871">
        <f>'t3'!K8+'t3'!L8+'t3'!M8+'t3'!N8+'t3'!O8+'t3'!P8</f>
        <v>0</v>
      </c>
      <c r="G8" s="362" t="str">
        <f t="shared" si="0"/>
        <v>OK</v>
      </c>
      <c r="H8" s="362" t="str">
        <f t="shared" si="1"/>
        <v>OK</v>
      </c>
      <c r="I8" s="602">
        <f>IF(H8="KO",($H$5&amp;(('t12'!C8/12*273)+(('t3'!K8+'t3'!L8+'t3'!M8+'t3'!N8+'t3'!O8+'t3'!P8)*273))&amp;")"),"")</f>
      </c>
    </row>
    <row r="9" spans="1:9" ht="12.75">
      <c r="A9" s="125" t="str">
        <f>'t1'!A9</f>
        <v>GENERALE DI BRIGATA</v>
      </c>
      <c r="B9" s="316" t="str">
        <f>'t1'!B9</f>
        <v>0D0220</v>
      </c>
      <c r="C9" s="871">
        <f>'t11'!W11+'t11'!X11</f>
        <v>0</v>
      </c>
      <c r="D9" s="871">
        <f>(C9-'t11'!S11-'t11'!T11-'t11'!U11-'t11'!V11)</f>
        <v>0</v>
      </c>
      <c r="E9" s="877">
        <f>'t12'!C9/12</f>
        <v>0</v>
      </c>
      <c r="F9" s="871">
        <f>'t3'!K9+'t3'!L9+'t3'!M9+'t3'!N9+'t3'!O9+'t3'!P9</f>
        <v>0</v>
      </c>
      <c r="G9" s="362" t="str">
        <f t="shared" si="0"/>
        <v>OK</v>
      </c>
      <c r="H9" s="362" t="str">
        <f t="shared" si="1"/>
        <v>OK</v>
      </c>
      <c r="I9" s="602">
        <f>IF(H9="KO",($H$5&amp;(('t12'!C9/12*273)+(('t3'!K9+'t3'!L9+'t3'!M9+'t3'!N9+'t3'!O9+'t3'!P9)*273))&amp;")"),"")</f>
      </c>
    </row>
    <row r="10" spans="1:9" ht="12.75">
      <c r="A10" s="125" t="str">
        <f>'t1'!A10</f>
        <v>COLONNELLO + 23 ANNI</v>
      </c>
      <c r="B10" s="316" t="str">
        <f>'t1'!B10</f>
        <v>0D0524</v>
      </c>
      <c r="C10" s="871">
        <f>'t11'!W12+'t11'!X12</f>
        <v>0</v>
      </c>
      <c r="D10" s="871">
        <f>(C10-'t11'!S12-'t11'!T12-'t11'!U12-'t11'!V12)</f>
        <v>0</v>
      </c>
      <c r="E10" s="877">
        <f>'t12'!C10/12</f>
        <v>0</v>
      </c>
      <c r="F10" s="871">
        <f>'t3'!K10+'t3'!L10+'t3'!M10+'t3'!N10+'t3'!O10+'t3'!P10</f>
        <v>0</v>
      </c>
      <c r="G10" s="362" t="str">
        <f t="shared" si="0"/>
        <v>OK</v>
      </c>
      <c r="H10" s="362" t="str">
        <f t="shared" si="1"/>
        <v>OK</v>
      </c>
      <c r="I10" s="602">
        <f>IF(H10="KO",($H$5&amp;(('t12'!C10/12*273)+(('t3'!K10+'t3'!L10+'t3'!M10+'t3'!N10+'t3'!O10+'t3'!P10)*273))&amp;")"),"")</f>
      </c>
    </row>
    <row r="11" spans="1:9" ht="12.75">
      <c r="A11" s="125" t="str">
        <f>'t1'!A11</f>
        <v>COLONNELLO</v>
      </c>
      <c r="B11" s="316" t="str">
        <f>'t1'!B11</f>
        <v>0D0217</v>
      </c>
      <c r="C11" s="871">
        <f>'t11'!W13+'t11'!X13</f>
        <v>0</v>
      </c>
      <c r="D11" s="871">
        <f>(C11-'t11'!S13-'t11'!T13-'t11'!U13-'t11'!V13)</f>
        <v>0</v>
      </c>
      <c r="E11" s="877">
        <f>'t12'!C11/12</f>
        <v>0</v>
      </c>
      <c r="F11" s="871">
        <f>'t3'!K11+'t3'!L11+'t3'!M11+'t3'!N11+'t3'!O11+'t3'!P11</f>
        <v>0</v>
      </c>
      <c r="G11" s="362" t="str">
        <f t="shared" si="0"/>
        <v>OK</v>
      </c>
      <c r="H11" s="362" t="str">
        <f t="shared" si="1"/>
        <v>OK</v>
      </c>
      <c r="I11" s="602">
        <f>IF(H11="KO",($H$5&amp;(('t12'!C11/12*273)+(('t3'!K11+'t3'!L11+'t3'!M11+'t3'!N11+'t3'!O11+'t3'!P11)*273))&amp;")"),"")</f>
      </c>
    </row>
    <row r="12" spans="1:9" ht="12.75">
      <c r="A12" s="125" t="str">
        <f>'t1'!A12</f>
        <v>TENENTE COLONNELLO + 23 ANNI</v>
      </c>
      <c r="B12" s="316" t="str">
        <f>'t1'!B12</f>
        <v>0D0525</v>
      </c>
      <c r="C12" s="871">
        <f>'t11'!W14+'t11'!X14</f>
        <v>0</v>
      </c>
      <c r="D12" s="871">
        <f>(C12-'t11'!S14-'t11'!T14-'t11'!U14-'t11'!V14)</f>
        <v>0</v>
      </c>
      <c r="E12" s="877">
        <f>'t12'!C12/12</f>
        <v>0</v>
      </c>
      <c r="F12" s="871">
        <f>'t3'!K12+'t3'!L12+'t3'!M12+'t3'!N12+'t3'!O12+'t3'!P12</f>
        <v>0</v>
      </c>
      <c r="G12" s="362" t="str">
        <f t="shared" si="0"/>
        <v>OK</v>
      </c>
      <c r="H12" s="362" t="str">
        <f t="shared" si="1"/>
        <v>OK</v>
      </c>
      <c r="I12" s="602">
        <f>IF(H12="KO",($H$5&amp;(('t12'!C12/12*273)+(('t3'!K12+'t3'!L12+'t3'!M12+'t3'!N12+'t3'!O12+'t3'!P12)*273))&amp;")"),"")</f>
      </c>
    </row>
    <row r="13" spans="1:9" ht="12.75">
      <c r="A13" s="125" t="str">
        <f>'t1'!A13</f>
        <v>TENENTE COLONNELLO + 18 ANNI</v>
      </c>
      <c r="B13" s="316" t="str">
        <f>'t1'!B13</f>
        <v>0D0935</v>
      </c>
      <c r="C13" s="871">
        <f>'t11'!W15+'t11'!X15</f>
        <v>0</v>
      </c>
      <c r="D13" s="871">
        <f>(C13-'t11'!S15-'t11'!T15-'t11'!U15-'t11'!V15)</f>
        <v>0</v>
      </c>
      <c r="E13" s="877">
        <f>'t12'!C13/12</f>
        <v>0</v>
      </c>
      <c r="F13" s="871">
        <f>'t3'!K13+'t3'!L13+'t3'!M13+'t3'!N13+'t3'!O13+'t3'!P13</f>
        <v>0</v>
      </c>
      <c r="G13" s="362" t="str">
        <f t="shared" si="0"/>
        <v>OK</v>
      </c>
      <c r="H13" s="362" t="str">
        <f t="shared" si="1"/>
        <v>OK</v>
      </c>
      <c r="I13" s="602">
        <f>IF(H13="KO",($H$5&amp;(('t12'!C13/12*273)+(('t3'!K13+'t3'!L13+'t3'!M13+'t3'!N13+'t3'!O13+'t3'!P13)*273))&amp;")"),"")</f>
      </c>
    </row>
    <row r="14" spans="1:9" ht="12.75">
      <c r="A14" s="125" t="str">
        <f>'t1'!A14</f>
        <v>TENENTE COLONNELLO + 13 ANNI</v>
      </c>
      <c r="B14" s="316" t="str">
        <f>'t1'!B14</f>
        <v>0D0526</v>
      </c>
      <c r="C14" s="871">
        <f>'t11'!W16+'t11'!X16</f>
        <v>0</v>
      </c>
      <c r="D14" s="871">
        <f>(C14-'t11'!S16-'t11'!T16-'t11'!U16-'t11'!V16)</f>
        <v>0</v>
      </c>
      <c r="E14" s="877">
        <f>'t12'!C14/12</f>
        <v>0</v>
      </c>
      <c r="F14" s="871">
        <f>'t3'!K14+'t3'!L14+'t3'!M14+'t3'!N14+'t3'!O14+'t3'!P14</f>
        <v>0</v>
      </c>
      <c r="G14" s="362" t="str">
        <f t="shared" si="0"/>
        <v>OK</v>
      </c>
      <c r="H14" s="362" t="str">
        <f t="shared" si="1"/>
        <v>OK</v>
      </c>
      <c r="I14" s="602">
        <f>IF(H14="KO",($H$5&amp;(('t12'!C14/12*273)+(('t3'!K14+'t3'!L14+'t3'!M14+'t3'!N14+'t3'!O14+'t3'!P14)*273))&amp;")"),"")</f>
      </c>
    </row>
    <row r="15" spans="1:9" ht="12.75">
      <c r="A15" s="125" t="str">
        <f>'t1'!A15</f>
        <v>MAGGIORE + 23 ANNI</v>
      </c>
      <c r="B15" s="316" t="str">
        <f>'t1'!B15</f>
        <v>0D0527</v>
      </c>
      <c r="C15" s="871">
        <f>'t11'!W17+'t11'!X17</f>
        <v>0</v>
      </c>
      <c r="D15" s="871">
        <f>(C15-'t11'!S17-'t11'!T17-'t11'!U17-'t11'!V17)</f>
        <v>0</v>
      </c>
      <c r="E15" s="877">
        <f>'t12'!C15/12</f>
        <v>0</v>
      </c>
      <c r="F15" s="871">
        <f>'t3'!K15+'t3'!L15+'t3'!M15+'t3'!N15+'t3'!O15+'t3'!P15</f>
        <v>0</v>
      </c>
      <c r="G15" s="362" t="str">
        <f t="shared" si="0"/>
        <v>OK</v>
      </c>
      <c r="H15" s="362" t="str">
        <f t="shared" si="1"/>
        <v>OK</v>
      </c>
      <c r="I15" s="602">
        <f>IF(H15="KO",($H$5&amp;(('t12'!C15/12*273)+(('t3'!K15+'t3'!L15+'t3'!M15+'t3'!N15+'t3'!O15+'t3'!P15)*273))&amp;")"),"")</f>
      </c>
    </row>
    <row r="16" spans="1:9" ht="12.75">
      <c r="A16" s="125" t="str">
        <f>'t1'!A16</f>
        <v>MAGGIORE + 13 ANNI</v>
      </c>
      <c r="B16" s="316" t="str">
        <f>'t1'!B16</f>
        <v>0D0528</v>
      </c>
      <c r="C16" s="871">
        <f>'t11'!W18+'t11'!X18</f>
        <v>0</v>
      </c>
      <c r="D16" s="871">
        <f>(C16-'t11'!S18-'t11'!T18-'t11'!U18-'t11'!V18)</f>
        <v>0</v>
      </c>
      <c r="E16" s="877">
        <f>'t12'!C16/12</f>
        <v>0</v>
      </c>
      <c r="F16" s="871">
        <f>'t3'!K16+'t3'!L16+'t3'!M16+'t3'!N16+'t3'!O16+'t3'!P16</f>
        <v>0</v>
      </c>
      <c r="G16" s="362" t="str">
        <f t="shared" si="0"/>
        <v>OK</v>
      </c>
      <c r="H16" s="362" t="str">
        <f t="shared" si="1"/>
        <v>OK</v>
      </c>
      <c r="I16" s="602">
        <f>IF(H16="KO",($H$5&amp;(('t12'!C16/12*273)+(('t3'!K16+'t3'!L16+'t3'!M16+'t3'!N16+'t3'!O16+'t3'!P16)*273))&amp;")"),"")</f>
      </c>
    </row>
    <row r="17" spans="1:9" ht="12.75">
      <c r="A17" s="125" t="str">
        <f>'t1'!A17</f>
        <v>TENENTE COLONNELLO</v>
      </c>
      <c r="B17" s="316" t="str">
        <f>'t1'!B17</f>
        <v>019312</v>
      </c>
      <c r="C17" s="871">
        <f>'t11'!W19+'t11'!X19</f>
        <v>0</v>
      </c>
      <c r="D17" s="871">
        <f>(C17-'t11'!S19-'t11'!T19-'t11'!U19-'t11'!V19)</f>
        <v>0</v>
      </c>
      <c r="E17" s="877">
        <f>'t12'!C17/12</f>
        <v>0</v>
      </c>
      <c r="F17" s="871">
        <f>'t3'!K17+'t3'!L17+'t3'!M17+'t3'!N17+'t3'!O17+'t3'!P17</f>
        <v>0</v>
      </c>
      <c r="G17" s="362" t="str">
        <f t="shared" si="0"/>
        <v>OK</v>
      </c>
      <c r="H17" s="362" t="str">
        <f t="shared" si="1"/>
        <v>OK</v>
      </c>
      <c r="I17" s="602">
        <f>IF(H17="KO",($H$5&amp;(('t12'!C17/12*273)+(('t3'!K17+'t3'!L17+'t3'!M17+'t3'!N17+'t3'!O17+'t3'!P17)*273))&amp;")"),"")</f>
      </c>
    </row>
    <row r="18" spans="1:9" ht="12.75">
      <c r="A18" s="125" t="str">
        <f>'t1'!A18</f>
        <v>MAGGIORE CON 3 ANNI NEL GRADO</v>
      </c>
      <c r="B18" s="316" t="str">
        <f>'t1'!B18</f>
        <v>0D0936</v>
      </c>
      <c r="C18" s="871">
        <f>'t11'!W20+'t11'!X20</f>
        <v>0</v>
      </c>
      <c r="D18" s="871">
        <f>(C18-'t11'!S20-'t11'!T20-'t11'!U20-'t11'!V20)</f>
        <v>0</v>
      </c>
      <c r="E18" s="877">
        <f>'t12'!C18/12</f>
        <v>0</v>
      </c>
      <c r="F18" s="871">
        <f>'t3'!K18+'t3'!L18+'t3'!M18+'t3'!N18+'t3'!O18+'t3'!P18</f>
        <v>0</v>
      </c>
      <c r="G18" s="362" t="str">
        <f t="shared" si="0"/>
        <v>OK</v>
      </c>
      <c r="H18" s="362" t="str">
        <f t="shared" si="1"/>
        <v>OK</v>
      </c>
      <c r="I18" s="602">
        <f>IF(H18="KO",($H$5&amp;(('t12'!C18/12*273)+(('t3'!K18+'t3'!L18+'t3'!M18+'t3'!N18+'t3'!O18+'t3'!P18)*273))&amp;")"),"")</f>
      </c>
    </row>
    <row r="19" spans="1:9" ht="12.75">
      <c r="A19" s="125" t="str">
        <f>'t1'!A19</f>
        <v>MAGGIORE</v>
      </c>
      <c r="B19" s="316" t="str">
        <f>'t1'!B19</f>
        <v>019222</v>
      </c>
      <c r="C19" s="871">
        <f>'t11'!W21+'t11'!X21</f>
        <v>0</v>
      </c>
      <c r="D19" s="871">
        <f>(C19-'t11'!S21-'t11'!T21-'t11'!U21-'t11'!V21)</f>
        <v>0</v>
      </c>
      <c r="E19" s="877">
        <f>'t12'!C19/12</f>
        <v>0</v>
      </c>
      <c r="F19" s="871">
        <f>'t3'!K19+'t3'!L19+'t3'!M19+'t3'!N19+'t3'!O19+'t3'!P19</f>
        <v>0</v>
      </c>
      <c r="G19" s="362" t="str">
        <f t="shared" si="0"/>
        <v>OK</v>
      </c>
      <c r="H19" s="362" t="str">
        <f t="shared" si="1"/>
        <v>OK</v>
      </c>
      <c r="I19" s="602">
        <f>IF(H19="KO",($H$5&amp;(('t12'!C19/12*273)+(('t3'!K19+'t3'!L19+'t3'!M19+'t3'!N19+'t3'!O19+'t3'!P19)*273))&amp;")"),"")</f>
      </c>
    </row>
    <row r="20" spans="1:9" ht="12.75">
      <c r="A20" s="125" t="str">
        <f>'t1'!A20</f>
        <v>CAPITANO + 10 ANNI</v>
      </c>
      <c r="B20" s="316" t="str">
        <f>'t1'!B20</f>
        <v>018937</v>
      </c>
      <c r="C20" s="871">
        <f>'t11'!W22+'t11'!X22</f>
        <v>0</v>
      </c>
      <c r="D20" s="871">
        <f>(C20-'t11'!S22-'t11'!T22-'t11'!U22-'t11'!V22)</f>
        <v>0</v>
      </c>
      <c r="E20" s="877">
        <f>'t12'!C20/12</f>
        <v>0</v>
      </c>
      <c r="F20" s="871">
        <f>'t3'!K20+'t3'!L20+'t3'!M20+'t3'!N20+'t3'!O20+'t3'!P20</f>
        <v>0</v>
      </c>
      <c r="G20" s="362" t="str">
        <f t="shared" si="0"/>
        <v>OK</v>
      </c>
      <c r="H20" s="362" t="str">
        <f t="shared" si="1"/>
        <v>OK</v>
      </c>
      <c r="I20" s="602">
        <f>IF(H20="KO",($H$5&amp;(('t12'!C20/12*273)+(('t3'!K20+'t3'!L20+'t3'!M20+'t3'!N20+'t3'!O20+'t3'!P20)*273))&amp;")"),"")</f>
      </c>
    </row>
    <row r="21" spans="1:9" ht="12.75">
      <c r="A21" s="125" t="str">
        <f>'t1'!A21</f>
        <v>CAPITANO</v>
      </c>
      <c r="B21" s="316" t="str">
        <f>'t1'!B21</f>
        <v>018213</v>
      </c>
      <c r="C21" s="871">
        <f>'t11'!W23+'t11'!X23</f>
        <v>0</v>
      </c>
      <c r="D21" s="871">
        <f>(C21-'t11'!S23-'t11'!T23-'t11'!U23-'t11'!V23)</f>
        <v>0</v>
      </c>
      <c r="E21" s="877">
        <f>'t12'!C21/12</f>
        <v>0</v>
      </c>
      <c r="F21" s="871">
        <f>'t3'!K21+'t3'!L21+'t3'!M21+'t3'!N21+'t3'!O21+'t3'!P21</f>
        <v>0</v>
      </c>
      <c r="G21" s="362" t="str">
        <f t="shared" si="0"/>
        <v>OK</v>
      </c>
      <c r="H21" s="362" t="str">
        <f t="shared" si="1"/>
        <v>OK</v>
      </c>
      <c r="I21" s="602">
        <f>IF(H21="KO",($H$5&amp;(('t12'!C21/12*273)+(('t3'!K21+'t3'!L21+'t3'!M21+'t3'!N21+'t3'!O21+'t3'!P21)*273))&amp;")"),"")</f>
      </c>
    </row>
    <row r="22" spans="1:9" ht="12.75">
      <c r="A22" s="125" t="str">
        <f>'t1'!A22</f>
        <v>TENENTE</v>
      </c>
      <c r="B22" s="316" t="str">
        <f>'t1'!B22</f>
        <v>018226</v>
      </c>
      <c r="C22" s="871">
        <f>'t11'!W24+'t11'!X24</f>
        <v>0</v>
      </c>
      <c r="D22" s="871">
        <f>(C22-'t11'!S24-'t11'!T24-'t11'!U24-'t11'!V24)</f>
        <v>0</v>
      </c>
      <c r="E22" s="877">
        <f>'t12'!C22/12</f>
        <v>0</v>
      </c>
      <c r="F22" s="871">
        <f>'t3'!K22+'t3'!L22+'t3'!M22+'t3'!N22+'t3'!O22+'t3'!P22</f>
        <v>0</v>
      </c>
      <c r="G22" s="362" t="str">
        <f t="shared" si="0"/>
        <v>OK</v>
      </c>
      <c r="H22" s="362" t="str">
        <f t="shared" si="1"/>
        <v>OK</v>
      </c>
      <c r="I22" s="602">
        <f>IF(H22="KO",($H$5&amp;(('t12'!C22/12*273)+(('t3'!K22+'t3'!L22+'t3'!M22+'t3'!N22+'t3'!O22+'t3'!P22)*273))&amp;")"),"")</f>
      </c>
    </row>
    <row r="23" spans="1:9" ht="12.75">
      <c r="A23" s="125" t="str">
        <f>'t1'!A23</f>
        <v>SOTTOTENENTE</v>
      </c>
      <c r="B23" s="316" t="str">
        <f>'t1'!B23</f>
        <v>017225</v>
      </c>
      <c r="C23" s="871">
        <f>'t11'!W25+'t11'!X25</f>
        <v>0</v>
      </c>
      <c r="D23" s="871">
        <f>(C23-'t11'!S25-'t11'!T25-'t11'!U25-'t11'!V25)</f>
        <v>0</v>
      </c>
      <c r="E23" s="877">
        <f>'t12'!C23/12</f>
        <v>0</v>
      </c>
      <c r="F23" s="871">
        <f>'t3'!K23+'t3'!L23+'t3'!M23+'t3'!N23+'t3'!O23+'t3'!P23</f>
        <v>0</v>
      </c>
      <c r="G23" s="362" t="str">
        <f t="shared" si="0"/>
        <v>OK</v>
      </c>
      <c r="H23" s="362" t="str">
        <f t="shared" si="1"/>
        <v>OK</v>
      </c>
      <c r="I23" s="602">
        <f>IF(H23="KO",($H$5&amp;(('t12'!C23/12*273)+(('t3'!K23+'t3'!L23+'t3'!M23+'t3'!N23+'t3'!O23+'t3'!P23)*273))&amp;")"),"")</f>
      </c>
    </row>
    <row r="24" spans="1:9" ht="12.75">
      <c r="A24" s="125" t="str">
        <f>'t1'!A24</f>
        <v>LUOGOTENENTE CARICHE SPECIALI</v>
      </c>
      <c r="B24" s="316" t="str">
        <f>'t1'!B24</f>
        <v>017964</v>
      </c>
      <c r="C24" s="871">
        <f>'t11'!W26+'t11'!X26</f>
        <v>0</v>
      </c>
      <c r="D24" s="871">
        <f>(C24-'t11'!S26-'t11'!T26-'t11'!U26-'t11'!V26)</f>
        <v>0</v>
      </c>
      <c r="E24" s="877">
        <f>'t12'!C24/12</f>
        <v>0</v>
      </c>
      <c r="F24" s="871">
        <f>'t3'!K24+'t3'!L24+'t3'!M24+'t3'!N24+'t3'!O24+'t3'!P24</f>
        <v>0</v>
      </c>
      <c r="G24" s="362" t="str">
        <f t="shared" si="0"/>
        <v>OK</v>
      </c>
      <c r="H24" s="362" t="str">
        <f t="shared" si="1"/>
        <v>OK</v>
      </c>
      <c r="I24" s="602">
        <f>IF(H24="KO",($H$5&amp;(('t12'!C24/12*273)+(('t3'!K24+'t3'!L24+'t3'!M24+'t3'!N24+'t3'!O24+'t3'!P24)*273))&amp;")"),"")</f>
      </c>
    </row>
    <row r="25" spans="1:9" ht="12.75">
      <c r="A25" s="125" t="str">
        <f>'t1'!A25</f>
        <v>LUOGOTENENTE</v>
      </c>
      <c r="B25" s="316" t="str">
        <f>'t1'!B25</f>
        <v>017836</v>
      </c>
      <c r="C25" s="871">
        <f>'t11'!W27+'t11'!X27</f>
        <v>0</v>
      </c>
      <c r="D25" s="871">
        <f>(C25-'t11'!S27-'t11'!T27-'t11'!U27-'t11'!V27)</f>
        <v>0</v>
      </c>
      <c r="E25" s="877">
        <f>'t12'!C25/12</f>
        <v>0</v>
      </c>
      <c r="F25" s="871">
        <f>'t3'!K25+'t3'!L25+'t3'!M25+'t3'!N25+'t3'!O25+'t3'!P25</f>
        <v>0</v>
      </c>
      <c r="G25" s="362" t="str">
        <f t="shared" si="0"/>
        <v>OK</v>
      </c>
      <c r="H25" s="362" t="str">
        <f t="shared" si="1"/>
        <v>OK</v>
      </c>
      <c r="I25" s="602">
        <f>IF(H25="KO",($H$5&amp;(('t12'!C25/12*273)+(('t3'!K25+'t3'!L25+'t3'!M25+'t3'!N25+'t3'!O25+'t3'!P25)*273))&amp;")"),"")</f>
      </c>
    </row>
    <row r="26" spans="1:9" ht="12.75">
      <c r="A26" s="125" t="str">
        <f>'t1'!A26</f>
        <v>MARESCIALLO AIUTANTE CON 8 ANNI NEL GRADO</v>
      </c>
      <c r="B26" s="316" t="str">
        <f>'t1'!B26</f>
        <v>017837</v>
      </c>
      <c r="C26" s="871">
        <f>'t11'!W28+'t11'!X28</f>
        <v>0</v>
      </c>
      <c r="D26" s="871">
        <f>(C26-'t11'!S28-'t11'!T28-'t11'!U28-'t11'!V28)</f>
        <v>0</v>
      </c>
      <c r="E26" s="877">
        <f>'t12'!C26/12</f>
        <v>0</v>
      </c>
      <c r="F26" s="871">
        <f>'t3'!K26+'t3'!L26+'t3'!M26+'t3'!N26+'t3'!O26+'t3'!P26</f>
        <v>0</v>
      </c>
      <c r="G26" s="362" t="str">
        <f t="shared" si="0"/>
        <v>OK</v>
      </c>
      <c r="H26" s="362" t="str">
        <f t="shared" si="1"/>
        <v>OK</v>
      </c>
      <c r="I26" s="602">
        <f>IF(H26="KO",($H$5&amp;(('t12'!C26/12*273)+(('t3'!K26+'t3'!L26+'t3'!M26+'t3'!N26+'t3'!O26+'t3'!P26)*273))&amp;")"),"")</f>
      </c>
    </row>
    <row r="27" spans="1:9" ht="12.75">
      <c r="A27" s="125" t="str">
        <f>'t1'!A27</f>
        <v>MARESCIALLO AIUTANTE</v>
      </c>
      <c r="B27" s="316" t="str">
        <f>'t1'!B27</f>
        <v>017237</v>
      </c>
      <c r="C27" s="871">
        <f>'t11'!W29+'t11'!X29</f>
        <v>0</v>
      </c>
      <c r="D27" s="871">
        <f>(C27-'t11'!S29-'t11'!T29-'t11'!U29-'t11'!V29)</f>
        <v>0</v>
      </c>
      <c r="E27" s="877">
        <f>'t12'!C27/12</f>
        <v>0</v>
      </c>
      <c r="F27" s="871">
        <f>'t3'!K27+'t3'!L27+'t3'!M27+'t3'!N27+'t3'!O27+'t3'!P27</f>
        <v>0</v>
      </c>
      <c r="G27" s="362" t="str">
        <f t="shared" si="0"/>
        <v>OK</v>
      </c>
      <c r="H27" s="362" t="str">
        <f t="shared" si="1"/>
        <v>OK</v>
      </c>
      <c r="I27" s="602">
        <f>IF(H27="KO",($H$5&amp;(('t12'!C27/12*273)+(('t3'!K27+'t3'!L27+'t3'!M27+'t3'!N27+'t3'!O27+'t3'!P27)*273))&amp;")"),"")</f>
      </c>
    </row>
    <row r="28" spans="1:9" ht="12.75">
      <c r="A28" s="125" t="str">
        <f>'t1'!A28</f>
        <v>MARESCIALLO CAPO CON 10 ANNI</v>
      </c>
      <c r="B28" s="316" t="str">
        <f>'t1'!B28</f>
        <v>016MC0</v>
      </c>
      <c r="C28" s="871">
        <f>'t11'!W30+'t11'!X30</f>
        <v>0</v>
      </c>
      <c r="D28" s="871">
        <f>(C28-'t11'!S30-'t11'!T30-'t11'!U30-'t11'!V30)</f>
        <v>0</v>
      </c>
      <c r="E28" s="877">
        <f>'t12'!C28/12</f>
        <v>0</v>
      </c>
      <c r="F28" s="871">
        <f>'t3'!K28+'t3'!L28+'t3'!M28+'t3'!N28+'t3'!O28+'t3'!P28</f>
        <v>0</v>
      </c>
      <c r="G28" s="362" t="str">
        <f t="shared" si="0"/>
        <v>OK</v>
      </c>
      <c r="H28" s="362" t="str">
        <f t="shared" si="1"/>
        <v>OK</v>
      </c>
      <c r="I28" s="602">
        <f>IF(H28="KO",($H$5&amp;(('t12'!C28/12*273)+(('t3'!K28+'t3'!L28+'t3'!M28+'t3'!N28+'t3'!O28+'t3'!P28)*273))&amp;")"),"")</f>
      </c>
    </row>
    <row r="29" spans="1:9" ht="12.75">
      <c r="A29" s="125" t="str">
        <f>'t1'!A29</f>
        <v>MARESCIALLO CAPO</v>
      </c>
      <c r="B29" s="316" t="str">
        <f>'t1'!B29</f>
        <v>016224</v>
      </c>
      <c r="C29" s="871">
        <f>'t11'!W31+'t11'!X31</f>
        <v>0</v>
      </c>
      <c r="D29" s="871">
        <f>(C29-'t11'!S31-'t11'!T31-'t11'!U31-'t11'!V31)</f>
        <v>0</v>
      </c>
      <c r="E29" s="877">
        <f>'t12'!C29/12</f>
        <v>0</v>
      </c>
      <c r="F29" s="871">
        <f>'t3'!K29+'t3'!L29+'t3'!M29+'t3'!N29+'t3'!O29+'t3'!P29</f>
        <v>0</v>
      </c>
      <c r="G29" s="362" t="str">
        <f t="shared" si="0"/>
        <v>OK</v>
      </c>
      <c r="H29" s="362" t="str">
        <f t="shared" si="1"/>
        <v>OK</v>
      </c>
      <c r="I29" s="602">
        <f>IF(H29="KO",($H$5&amp;(('t12'!C29/12*273)+(('t3'!K29+'t3'!L29+'t3'!M29+'t3'!N29+'t3'!O29+'t3'!P29)*273))&amp;")"),"")</f>
      </c>
    </row>
    <row r="30" spans="1:9" ht="12.75">
      <c r="A30" s="125" t="str">
        <f>'t1'!A30</f>
        <v>MARESCIALLO ORDINARIO</v>
      </c>
      <c r="B30" s="316" t="str">
        <f>'t1'!B30</f>
        <v>015238</v>
      </c>
      <c r="C30" s="871">
        <f>'t11'!W32+'t11'!X32</f>
        <v>0</v>
      </c>
      <c r="D30" s="871">
        <f>(C30-'t11'!S32-'t11'!T32-'t11'!U32-'t11'!V32)</f>
        <v>0</v>
      </c>
      <c r="E30" s="877">
        <f>'t12'!C30/12</f>
        <v>0</v>
      </c>
      <c r="F30" s="871">
        <f>'t3'!K30+'t3'!L30+'t3'!M30+'t3'!N30+'t3'!O30+'t3'!P30</f>
        <v>0</v>
      </c>
      <c r="G30" s="362" t="str">
        <f t="shared" si="0"/>
        <v>OK</v>
      </c>
      <c r="H30" s="362" t="str">
        <f t="shared" si="1"/>
        <v>OK</v>
      </c>
      <c r="I30" s="602">
        <f>IF(H30="KO",($H$5&amp;(('t12'!C30/12*273)+(('t3'!K30+'t3'!L30+'t3'!M30+'t3'!N30+'t3'!O30+'t3'!P30)*273))&amp;")"),"")</f>
      </c>
    </row>
    <row r="31" spans="1:9" ht="12.75">
      <c r="A31" s="125" t="str">
        <f>'t1'!A31</f>
        <v>MARESCIALLO</v>
      </c>
      <c r="B31" s="316" t="str">
        <f>'t1'!B31</f>
        <v>014324</v>
      </c>
      <c r="C31" s="871">
        <f>'t11'!W33+'t11'!X33</f>
        <v>0</v>
      </c>
      <c r="D31" s="871">
        <f>(C31-'t11'!S33-'t11'!T33-'t11'!U33-'t11'!V33)</f>
        <v>0</v>
      </c>
      <c r="E31" s="877">
        <f>'t12'!C31/12</f>
        <v>0</v>
      </c>
      <c r="F31" s="871">
        <f>'t3'!K31+'t3'!L31+'t3'!M31+'t3'!N31+'t3'!O31+'t3'!P31</f>
        <v>0</v>
      </c>
      <c r="G31" s="362" t="str">
        <f t="shared" si="0"/>
        <v>OK</v>
      </c>
      <c r="H31" s="362" t="str">
        <f t="shared" si="1"/>
        <v>OK</v>
      </c>
      <c r="I31" s="602">
        <f>IF(H31="KO",($H$5&amp;(('t12'!C31/12*273)+(('t3'!K31+'t3'!L31+'t3'!M31+'t3'!N31+'t3'!O31+'t3'!P31)*273))&amp;")"),"")</f>
      </c>
    </row>
    <row r="32" spans="1:9" ht="12.75">
      <c r="A32" s="125" t="str">
        <f>'t1'!A32</f>
        <v>BRIGADIERE CAPO QUALIFICA SPECIALE</v>
      </c>
      <c r="B32" s="316" t="str">
        <f>'t1'!B32</f>
        <v>015965</v>
      </c>
      <c r="C32" s="871">
        <f>'t11'!W34+'t11'!X34</f>
        <v>0</v>
      </c>
      <c r="D32" s="871">
        <f>(C32-'t11'!S34-'t11'!T34-'t11'!U34-'t11'!V34)</f>
        <v>0</v>
      </c>
      <c r="E32" s="877">
        <f>'t12'!C32/12</f>
        <v>0</v>
      </c>
      <c r="F32" s="871">
        <f>'t3'!K32+'t3'!L32+'t3'!M32+'t3'!N32+'t3'!O32+'t3'!P32</f>
        <v>0</v>
      </c>
      <c r="G32" s="362" t="str">
        <f t="shared" si="0"/>
        <v>OK</v>
      </c>
      <c r="H32" s="362" t="str">
        <f t="shared" si="1"/>
        <v>OK</v>
      </c>
      <c r="I32" s="602">
        <f>IF(H32="KO",($H$5&amp;(('t12'!C32/12*273)+(('t3'!K32+'t3'!L32+'t3'!M32+'t3'!N32+'t3'!O32+'t3'!P32)*273))&amp;")"),"")</f>
      </c>
    </row>
    <row r="33" spans="1:9" ht="12.75">
      <c r="A33" s="125" t="str">
        <f>'t1'!A33</f>
        <v>BRIGADIERE CAPO CON 4 ANNI NEL GRADO</v>
      </c>
      <c r="B33" s="316" t="str">
        <f>'t1'!B33</f>
        <v>015966</v>
      </c>
      <c r="C33" s="871">
        <f>'t11'!W35+'t11'!X35</f>
        <v>0</v>
      </c>
      <c r="D33" s="871">
        <f>(C33-'t11'!S35-'t11'!T35-'t11'!U35-'t11'!V35)</f>
        <v>0</v>
      </c>
      <c r="E33" s="877">
        <f>'t12'!C33/12</f>
        <v>0</v>
      </c>
      <c r="F33" s="871">
        <f>'t3'!K33+'t3'!L33+'t3'!M33+'t3'!N33+'t3'!O33+'t3'!P33</f>
        <v>0</v>
      </c>
      <c r="G33" s="362" t="str">
        <f t="shared" si="0"/>
        <v>OK</v>
      </c>
      <c r="H33" s="362" t="str">
        <f t="shared" si="1"/>
        <v>OK</v>
      </c>
      <c r="I33" s="602">
        <f>IF(H33="KO",($H$5&amp;(('t12'!C33/12*273)+(('t3'!K33+'t3'!L33+'t3'!M33+'t3'!N33+'t3'!O33+'t3'!P33)*273))&amp;")"),"")</f>
      </c>
    </row>
    <row r="34" spans="1:9" ht="12.75">
      <c r="A34" s="125" t="str">
        <f>'t1'!A34</f>
        <v>BRIGADIERE CAPO</v>
      </c>
      <c r="B34" s="316" t="str">
        <f>'t1'!B34</f>
        <v>015212</v>
      </c>
      <c r="C34" s="871">
        <f>'t11'!W36+'t11'!X36</f>
        <v>0</v>
      </c>
      <c r="D34" s="871">
        <f>(C34-'t11'!S36-'t11'!T36-'t11'!U36-'t11'!V36)</f>
        <v>0</v>
      </c>
      <c r="E34" s="877">
        <f>'t12'!C34/12</f>
        <v>0</v>
      </c>
      <c r="F34" s="871">
        <f>'t3'!K34+'t3'!L34+'t3'!M34+'t3'!N34+'t3'!O34+'t3'!P34</f>
        <v>0</v>
      </c>
      <c r="G34" s="362" t="str">
        <f t="shared" si="0"/>
        <v>OK</v>
      </c>
      <c r="H34" s="362" t="str">
        <f t="shared" si="1"/>
        <v>OK</v>
      </c>
      <c r="I34" s="602">
        <f>IF(H34="KO",($H$5&amp;(('t12'!C34/12*273)+(('t3'!K34+'t3'!L34+'t3'!M34+'t3'!N34+'t3'!O34+'t3'!P34)*273))&amp;")"),"")</f>
      </c>
    </row>
    <row r="35" spans="1:9" ht="12.75">
      <c r="A35" s="125" t="str">
        <f>'t1'!A35</f>
        <v>BRIGADIERE</v>
      </c>
      <c r="B35" s="316" t="str">
        <f>'t1'!B35</f>
        <v>014211</v>
      </c>
      <c r="C35" s="871">
        <f>'t11'!W37+'t11'!X37</f>
        <v>0</v>
      </c>
      <c r="D35" s="871">
        <f>(C35-'t11'!S37-'t11'!T37-'t11'!U37-'t11'!V37)</f>
        <v>0</v>
      </c>
      <c r="E35" s="877">
        <f>'t12'!C35/12</f>
        <v>0</v>
      </c>
      <c r="F35" s="871">
        <f>'t3'!K35+'t3'!L35+'t3'!M35+'t3'!N35+'t3'!O35+'t3'!P35</f>
        <v>0</v>
      </c>
      <c r="G35" s="362" t="str">
        <f t="shared" si="0"/>
        <v>OK</v>
      </c>
      <c r="H35" s="362" t="str">
        <f t="shared" si="1"/>
        <v>OK</v>
      </c>
      <c r="I35" s="602">
        <f>IF(H35="KO",($H$5&amp;(('t12'!C35/12*273)+(('t3'!K35+'t3'!L35+'t3'!M35+'t3'!N35+'t3'!O35+'t3'!P35)*273))&amp;")"),"")</f>
      </c>
    </row>
    <row r="36" spans="1:9" ht="12.75">
      <c r="A36" s="125" t="str">
        <f>'t1'!A36</f>
        <v>VICE BRIGADIERE</v>
      </c>
      <c r="B36" s="316" t="str">
        <f>'t1'!B36</f>
        <v>014230</v>
      </c>
      <c r="C36" s="871">
        <f>'t11'!W38+'t11'!X38</f>
        <v>0</v>
      </c>
      <c r="D36" s="871">
        <f>(C36-'t11'!S38-'t11'!T38-'t11'!U38-'t11'!V38)</f>
        <v>0</v>
      </c>
      <c r="E36" s="877">
        <f>'t12'!C36/12</f>
        <v>0</v>
      </c>
      <c r="F36" s="871">
        <f>'t3'!K36+'t3'!L36+'t3'!M36+'t3'!N36+'t3'!O36+'t3'!P36</f>
        <v>0</v>
      </c>
      <c r="G36" s="362" t="str">
        <f t="shared" si="0"/>
        <v>OK</v>
      </c>
      <c r="H36" s="362" t="str">
        <f t="shared" si="1"/>
        <v>OK</v>
      </c>
      <c r="I36" s="602">
        <f>IF(H36="KO",($H$5&amp;(('t12'!C36/12*273)+(('t3'!K36+'t3'!L36+'t3'!M36+'t3'!N36+'t3'!O36+'t3'!P36)*273))&amp;")"),"")</f>
      </c>
    </row>
    <row r="37" spans="1:9" ht="12.75">
      <c r="A37" s="125" t="str">
        <f>'t1'!A37</f>
        <v>APPUNTATO SCELTO QUALIFICA SPECIALE</v>
      </c>
      <c r="B37" s="316" t="str">
        <f>'t1'!B37</f>
        <v>013967</v>
      </c>
      <c r="C37" s="871">
        <f>'t11'!W39+'t11'!X39</f>
        <v>0</v>
      </c>
      <c r="D37" s="871">
        <f>(C37-'t11'!S39-'t11'!T39-'t11'!U39-'t11'!V39)</f>
        <v>0</v>
      </c>
      <c r="E37" s="877">
        <f>'t12'!C37/12</f>
        <v>0</v>
      </c>
      <c r="F37" s="871">
        <f>'t3'!K37+'t3'!L37+'t3'!M37+'t3'!N37+'t3'!O37+'t3'!P37</f>
        <v>0</v>
      </c>
      <c r="G37" s="362" t="str">
        <f t="shared" si="0"/>
        <v>OK</v>
      </c>
      <c r="H37" s="362" t="str">
        <f t="shared" si="1"/>
        <v>OK</v>
      </c>
      <c r="I37" s="602">
        <f>IF(H37="KO",($H$5&amp;(('t12'!C37/12*273)+(('t3'!K37+'t3'!L37+'t3'!M37+'t3'!N37+'t3'!O37+'t3'!P37)*273))&amp;")"),"")</f>
      </c>
    </row>
    <row r="38" spans="1:9" ht="12.75">
      <c r="A38" s="125" t="str">
        <f>'t1'!A38</f>
        <v>APPUNTATO SCELTO CON 5 ANNI NEL GRADO</v>
      </c>
      <c r="B38" s="316" t="str">
        <f>'t1'!B38</f>
        <v>013968</v>
      </c>
      <c r="C38" s="871">
        <f>'t11'!W40+'t11'!X40</f>
        <v>0</v>
      </c>
      <c r="D38" s="871">
        <f>(C38-'t11'!S40-'t11'!T40-'t11'!U40-'t11'!V40)</f>
        <v>0</v>
      </c>
      <c r="E38" s="877">
        <f>'t12'!C38/12</f>
        <v>0</v>
      </c>
      <c r="F38" s="871">
        <f>'t3'!K38+'t3'!L38+'t3'!M38+'t3'!N38+'t3'!O38+'t3'!P38</f>
        <v>0</v>
      </c>
      <c r="G38" s="362" t="str">
        <f t="shared" si="0"/>
        <v>OK</v>
      </c>
      <c r="H38" s="362" t="str">
        <f t="shared" si="1"/>
        <v>OK</v>
      </c>
      <c r="I38" s="602">
        <f>IF(H38="KO",($H$5&amp;(('t12'!C38/12*273)+(('t3'!K38+'t3'!L38+'t3'!M38+'t3'!N38+'t3'!O38+'t3'!P38)*273))&amp;")"),"")</f>
      </c>
    </row>
    <row r="39" spans="1:9" ht="12.75">
      <c r="A39" s="125" t="str">
        <f>'t1'!A39</f>
        <v>APPUNTATO SCELTO</v>
      </c>
      <c r="B39" s="316" t="str">
        <f>'t1'!B39</f>
        <v>013231</v>
      </c>
      <c r="C39" s="871">
        <f>'t11'!W41+'t11'!X41</f>
        <v>0</v>
      </c>
      <c r="D39" s="871">
        <f>(C39-'t11'!S41-'t11'!T41-'t11'!U41-'t11'!V41)</f>
        <v>0</v>
      </c>
      <c r="E39" s="877">
        <f>'t12'!C39/12</f>
        <v>0</v>
      </c>
      <c r="F39" s="871">
        <f>'t3'!K39+'t3'!L39+'t3'!M39+'t3'!N39+'t3'!O39+'t3'!P39</f>
        <v>0</v>
      </c>
      <c r="G39" s="362" t="str">
        <f t="shared" si="0"/>
        <v>OK</v>
      </c>
      <c r="H39" s="362" t="str">
        <f t="shared" si="1"/>
        <v>OK</v>
      </c>
      <c r="I39" s="602">
        <f>IF(H39="KO",($H$5&amp;(('t12'!C39/12*273)+(('t3'!K39+'t3'!L39+'t3'!M39+'t3'!N39+'t3'!O39+'t3'!P39)*273))&amp;")"),"")</f>
      </c>
    </row>
    <row r="40" spans="1:9" ht="12.75">
      <c r="A40" s="125" t="str">
        <f>'t1'!A40</f>
        <v>APPUNTATO</v>
      </c>
      <c r="B40" s="316" t="str">
        <f>'t1'!B40</f>
        <v>013210</v>
      </c>
      <c r="C40" s="871">
        <f>'t11'!W42+'t11'!X42</f>
        <v>0</v>
      </c>
      <c r="D40" s="871">
        <f>(C40-'t11'!S42-'t11'!T42-'t11'!U42-'t11'!V42)</f>
        <v>0</v>
      </c>
      <c r="E40" s="877">
        <f>'t12'!C40/12</f>
        <v>0</v>
      </c>
      <c r="F40" s="871">
        <f>'t3'!K40+'t3'!L40+'t3'!M40+'t3'!N40+'t3'!O40+'t3'!P40</f>
        <v>0</v>
      </c>
      <c r="G40" s="362" t="str">
        <f t="shared" si="0"/>
        <v>OK</v>
      </c>
      <c r="H40" s="362" t="str">
        <f t="shared" si="1"/>
        <v>OK</v>
      </c>
      <c r="I40" s="602">
        <f>IF(H40="KO",($H$5&amp;(('t12'!C40/12*273)+(('t3'!K40+'t3'!L40+'t3'!M40+'t3'!N40+'t3'!O40+'t3'!P40)*273))&amp;")"),"")</f>
      </c>
    </row>
    <row r="41" spans="1:9" ht="12.75">
      <c r="A41" s="125" t="str">
        <f>'t1'!A41</f>
        <v>FINANZIERE SCELTO</v>
      </c>
      <c r="B41" s="316" t="str">
        <f>'t1'!B41</f>
        <v>013236</v>
      </c>
      <c r="C41" s="871">
        <f>'t11'!W43+'t11'!X43</f>
        <v>0</v>
      </c>
      <c r="D41" s="871">
        <f>(C41-'t11'!S43-'t11'!T43-'t11'!U43-'t11'!V43)</f>
        <v>0</v>
      </c>
      <c r="E41" s="877">
        <f>'t12'!C41/12</f>
        <v>0</v>
      </c>
      <c r="F41" s="871">
        <f>'t3'!K41+'t3'!L41+'t3'!M41+'t3'!N41+'t3'!O41+'t3'!P41</f>
        <v>0</v>
      </c>
      <c r="G41" s="362" t="str">
        <f t="shared" si="0"/>
        <v>OK</v>
      </c>
      <c r="H41" s="362" t="str">
        <f t="shared" si="1"/>
        <v>OK</v>
      </c>
      <c r="I41" s="602">
        <f>IF(H41="KO",($H$5&amp;(('t12'!C41/12*273)+(('t3'!K41+'t3'!L41+'t3'!M41+'t3'!N41+'t3'!O41+'t3'!P41)*273))&amp;")"),"")</f>
      </c>
    </row>
    <row r="42" spans="1:9" ht="12.75">
      <c r="A42" s="125" t="str">
        <f>'t1'!A42</f>
        <v>FINANZIERE</v>
      </c>
      <c r="B42" s="316" t="str">
        <f>'t1'!B42</f>
        <v>013234</v>
      </c>
      <c r="C42" s="871">
        <f>'t11'!W44+'t11'!X44</f>
        <v>0</v>
      </c>
      <c r="D42" s="871">
        <f>(C42-'t11'!S44-'t11'!T44-'t11'!U44-'t11'!V44)</f>
        <v>0</v>
      </c>
      <c r="E42" s="877">
        <f>'t12'!C42/12</f>
        <v>0</v>
      </c>
      <c r="F42" s="871">
        <f>'t3'!K42+'t3'!L42+'t3'!M42+'t3'!N42+'t3'!O42+'t3'!P42</f>
        <v>0</v>
      </c>
      <c r="G42" s="362" t="str">
        <f t="shared" si="0"/>
        <v>OK</v>
      </c>
      <c r="H42" s="362" t="str">
        <f t="shared" si="1"/>
        <v>OK</v>
      </c>
      <c r="I42" s="602">
        <f>IF(H42="KO",($H$5&amp;(('t12'!C42/12*273)+(('t3'!K42+'t3'!L42+'t3'!M42+'t3'!N42+'t3'!O42+'t3'!P42)*273))&amp;")"),"")</f>
      </c>
    </row>
    <row r="43" spans="1:9" ht="12.75">
      <c r="A43" s="125" t="str">
        <f>'t1'!A43</f>
        <v>ALLIEVI</v>
      </c>
      <c r="B43" s="316" t="str">
        <f>'t1'!B43</f>
        <v>000180</v>
      </c>
      <c r="C43" s="871">
        <f>'t11'!W45+'t11'!X45</f>
        <v>0</v>
      </c>
      <c r="D43" s="871">
        <f>(C43-'t11'!S45-'t11'!T45-'t11'!U45-'t11'!V45)</f>
        <v>0</v>
      </c>
      <c r="E43" s="877">
        <f>'t12'!C43/12</f>
        <v>0</v>
      </c>
      <c r="F43" s="871">
        <f>'t3'!K43+'t3'!L43+'t3'!M43+'t3'!N43+'t3'!O43+'t3'!P43</f>
        <v>0</v>
      </c>
      <c r="G43" s="362" t="str">
        <f t="shared" si="0"/>
        <v>OK</v>
      </c>
      <c r="H43" s="362" t="str">
        <f t="shared" si="1"/>
        <v>OK</v>
      </c>
      <c r="I43" s="602">
        <f>IF(H43="KO",($H$5&amp;(('t12'!C43/12*273)+(('t3'!K43+'t3'!L43+'t3'!M43+'t3'!N43+'t3'!O43+'t3'!P43)*273))&amp;")"),"")</f>
      </c>
    </row>
  </sheetData>
  <sheetProtection password="EA98" sheet="1" formatColumns="0" selectLockedCells="1" selectUnlockedCells="1"/>
  <mergeCells count="3">
    <mergeCell ref="A1:I1"/>
    <mergeCell ref="D2:G2"/>
    <mergeCell ref="A3:I3"/>
  </mergeCells>
  <printOptions horizontalCentered="1"/>
  <pageMargins left="0.2" right="0.2" top="0.1968503937007874" bottom="0.15748031496062992" header="0.15748031496062992" footer="0.15748031496062992"/>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codeName="Foglio11"/>
  <dimension ref="A1:AQ55"/>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0.5"/>
  <cols>
    <col min="1" max="1" width="47.83203125" style="5" customWidth="1"/>
    <col min="2" max="2" width="9.16015625" style="7" customWidth="1"/>
    <col min="3" max="5" width="4" style="7" customWidth="1"/>
    <col min="6" max="40" width="4" style="5" customWidth="1"/>
    <col min="41" max="41" width="12" style="5" customWidth="1"/>
    <col min="42" max="64" width="3.83203125" style="5" customWidth="1"/>
    <col min="65" max="16384" width="9.33203125" style="5" customWidth="1"/>
  </cols>
  <sheetData>
    <row r="1" spans="1:41" ht="43.5" customHeight="1">
      <c r="A1" s="972" t="str">
        <f>'t1'!A1</f>
        <v>GUARDIA di FINANZA - anno 2021</v>
      </c>
      <c r="B1" s="972"/>
      <c r="C1" s="972"/>
      <c r="D1" s="972"/>
      <c r="E1" s="972"/>
      <c r="F1" s="972"/>
      <c r="G1" s="972"/>
      <c r="H1" s="972"/>
      <c r="I1" s="972"/>
      <c r="J1" s="972"/>
      <c r="K1" s="972"/>
      <c r="L1" s="972"/>
      <c r="M1" s="972"/>
      <c r="N1" s="972"/>
      <c r="O1" s="972"/>
      <c r="P1" s="972"/>
      <c r="Q1" s="972"/>
      <c r="R1" s="972"/>
      <c r="S1" s="972"/>
      <c r="T1" s="972"/>
      <c r="U1" s="972"/>
      <c r="V1" s="972"/>
      <c r="W1" s="972"/>
      <c r="X1" s="972"/>
      <c r="Y1" s="972"/>
      <c r="Z1" s="972"/>
      <c r="AA1" s="972"/>
      <c r="AB1" s="972"/>
      <c r="AC1" s="972"/>
      <c r="AD1" s="972"/>
      <c r="AE1" s="972"/>
      <c r="AF1" s="972"/>
      <c r="AG1" s="972"/>
      <c r="AH1" s="972"/>
      <c r="AI1" s="972"/>
      <c r="AJ1" s="972"/>
      <c r="AK1" s="972"/>
      <c r="AL1" s="972"/>
      <c r="AM1" s="972"/>
      <c r="AN1" s="972"/>
      <c r="AO1" s="310"/>
    </row>
    <row r="2" spans="1:41" ht="30" customHeight="1" thickBot="1">
      <c r="A2" s="1"/>
      <c r="B2" s="2"/>
      <c r="C2" s="2"/>
      <c r="D2" s="2"/>
      <c r="E2" s="2"/>
      <c r="F2" s="3"/>
      <c r="G2" s="3"/>
      <c r="H2" s="3"/>
      <c r="I2" s="3"/>
      <c r="J2" s="3"/>
      <c r="K2" s="3"/>
      <c r="L2" s="3"/>
      <c r="M2" s="3"/>
      <c r="N2" s="3"/>
      <c r="O2" s="3"/>
      <c r="P2" s="3"/>
      <c r="Q2" s="3"/>
      <c r="R2" s="3"/>
      <c r="S2" s="3"/>
      <c r="T2" s="3"/>
      <c r="U2" s="3"/>
      <c r="V2" s="3"/>
      <c r="W2" s="3"/>
      <c r="X2" s="3"/>
      <c r="Y2" s="3"/>
      <c r="Z2" s="3"/>
      <c r="AA2" s="3"/>
      <c r="AB2" s="3"/>
      <c r="AC2" s="3"/>
      <c r="AD2" s="3"/>
      <c r="AE2" s="3"/>
      <c r="AF2" s="973"/>
      <c r="AG2" s="973"/>
      <c r="AH2" s="973"/>
      <c r="AI2" s="973"/>
      <c r="AJ2" s="973"/>
      <c r="AK2" s="973"/>
      <c r="AL2" s="973"/>
      <c r="AM2" s="973"/>
      <c r="AN2" s="973"/>
      <c r="AO2" s="973"/>
    </row>
    <row r="3" spans="1:41" ht="13.5" thickBot="1">
      <c r="A3" s="303"/>
      <c r="B3" s="11"/>
      <c r="C3" s="984" t="s">
        <v>54</v>
      </c>
      <c r="D3" s="984"/>
      <c r="E3" s="984"/>
      <c r="F3" s="984"/>
      <c r="G3" s="984"/>
      <c r="H3" s="984"/>
      <c r="I3" s="984"/>
      <c r="J3" s="984"/>
      <c r="K3" s="984"/>
      <c r="L3" s="984"/>
      <c r="M3" s="984"/>
      <c r="N3" s="984"/>
      <c r="O3" s="984"/>
      <c r="P3" s="984"/>
      <c r="Q3" s="984"/>
      <c r="R3" s="984"/>
      <c r="S3" s="984"/>
      <c r="T3" s="984"/>
      <c r="U3" s="984"/>
      <c r="V3" s="984"/>
      <c r="W3" s="984"/>
      <c r="X3" s="984"/>
      <c r="Y3" s="984"/>
      <c r="Z3" s="984"/>
      <c r="AA3" s="984"/>
      <c r="AB3" s="984"/>
      <c r="AC3" s="984"/>
      <c r="AD3" s="984"/>
      <c r="AE3" s="984"/>
      <c r="AF3" s="984"/>
      <c r="AG3" s="984"/>
      <c r="AH3" s="984"/>
      <c r="AI3" s="984"/>
      <c r="AJ3" s="984"/>
      <c r="AK3" s="984"/>
      <c r="AL3" s="984"/>
      <c r="AM3" s="984"/>
      <c r="AN3" s="984"/>
      <c r="AO3" s="213"/>
    </row>
    <row r="4" spans="1:41" s="99" customFormat="1" ht="16.5" customHeight="1" thickTop="1">
      <c r="A4" s="306"/>
      <c r="B4" s="304"/>
      <c r="C4" s="982" t="s">
        <v>158</v>
      </c>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983"/>
      <c r="AM4" s="983"/>
      <c r="AN4" s="983"/>
      <c r="AO4" s="307"/>
    </row>
    <row r="5" spans="1:41" ht="63.75" customHeight="1" thickBot="1">
      <c r="A5" s="302" t="s">
        <v>228</v>
      </c>
      <c r="B5" s="305" t="s">
        <v>229</v>
      </c>
      <c r="C5" s="241" t="str">
        <f>B6</f>
        <v>0D0219</v>
      </c>
      <c r="D5" s="242" t="str">
        <f>B7</f>
        <v>0D0554</v>
      </c>
      <c r="E5" s="242" t="str">
        <f>B8</f>
        <v>0D0221</v>
      </c>
      <c r="F5" s="242" t="str">
        <f>B9</f>
        <v>0D0220</v>
      </c>
      <c r="G5" s="242" t="str">
        <f>B10</f>
        <v>0D0524</v>
      </c>
      <c r="H5" s="242" t="str">
        <f>B11</f>
        <v>0D0217</v>
      </c>
      <c r="I5" s="242" t="str">
        <f>B12</f>
        <v>0D0525</v>
      </c>
      <c r="J5" s="242" t="str">
        <f>B13</f>
        <v>0D0935</v>
      </c>
      <c r="K5" s="242" t="str">
        <f>B14</f>
        <v>0D0526</v>
      </c>
      <c r="L5" s="243" t="str">
        <f>B15</f>
        <v>0D0527</v>
      </c>
      <c r="M5" s="243" t="str">
        <f>B16</f>
        <v>0D0528</v>
      </c>
      <c r="N5" s="242" t="str">
        <f>B17</f>
        <v>019312</v>
      </c>
      <c r="O5" s="242" t="str">
        <f>B18</f>
        <v>0D0936</v>
      </c>
      <c r="P5" s="242" t="str">
        <f>B19</f>
        <v>019222</v>
      </c>
      <c r="Q5" s="242" t="str">
        <f>B20</f>
        <v>018937</v>
      </c>
      <c r="R5" s="242" t="str">
        <f>B21</f>
        <v>018213</v>
      </c>
      <c r="S5" s="242" t="str">
        <f>B22</f>
        <v>018226</v>
      </c>
      <c r="T5" s="242" t="str">
        <f>B23</f>
        <v>017225</v>
      </c>
      <c r="U5" s="242" t="str">
        <f>B24</f>
        <v>017964</v>
      </c>
      <c r="V5" s="243" t="str">
        <f>B25</f>
        <v>017836</v>
      </c>
      <c r="W5" s="242" t="str">
        <f>B26</f>
        <v>017837</v>
      </c>
      <c r="X5" s="242" t="str">
        <f>B27</f>
        <v>017237</v>
      </c>
      <c r="Y5" s="242" t="str">
        <f>B28</f>
        <v>016MC0</v>
      </c>
      <c r="Z5" s="242" t="str">
        <f>B29</f>
        <v>016224</v>
      </c>
      <c r="AA5" s="243" t="str">
        <f>B30</f>
        <v>015238</v>
      </c>
      <c r="AB5" s="243" t="str">
        <f>B31</f>
        <v>014324</v>
      </c>
      <c r="AC5" s="242" t="str">
        <f>B32</f>
        <v>015965</v>
      </c>
      <c r="AD5" s="242" t="str">
        <f>B33</f>
        <v>015966</v>
      </c>
      <c r="AE5" s="242" t="str">
        <f>B34</f>
        <v>015212</v>
      </c>
      <c r="AF5" s="242" t="str">
        <f>B35</f>
        <v>014211</v>
      </c>
      <c r="AG5" s="242" t="str">
        <f>B36</f>
        <v>014230</v>
      </c>
      <c r="AH5" s="242" t="str">
        <f>B37</f>
        <v>013967</v>
      </c>
      <c r="AI5" s="242" t="str">
        <f>B38</f>
        <v>013968</v>
      </c>
      <c r="AJ5" s="242" t="str">
        <f>B39</f>
        <v>013231</v>
      </c>
      <c r="AK5" s="242" t="str">
        <f>B40</f>
        <v>013210</v>
      </c>
      <c r="AL5" s="242" t="str">
        <f>B41</f>
        <v>013236</v>
      </c>
      <c r="AM5" s="242" t="str">
        <f>B42</f>
        <v>013234</v>
      </c>
      <c r="AN5" s="242" t="str">
        <f>B43</f>
        <v>000180</v>
      </c>
      <c r="AO5" s="308" t="s">
        <v>115</v>
      </c>
    </row>
    <row r="6" spans="1:41" ht="12" customHeight="1" thickTop="1">
      <c r="A6" s="19" t="str">
        <f>'t1'!A6</f>
        <v>COMANDANTE GENERALE</v>
      </c>
      <c r="B6" s="141" t="str">
        <f>'t1'!B6</f>
        <v>0D0219</v>
      </c>
      <c r="C6" s="244"/>
      <c r="D6" s="244"/>
      <c r="E6" s="244"/>
      <c r="F6" s="245"/>
      <c r="G6" s="245"/>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430">
        <f aca="true" t="shared" si="0" ref="AO6:AO43">SUM(C6:AN6)</f>
        <v>0</v>
      </c>
    </row>
    <row r="7" spans="1:41" ht="12" customHeight="1">
      <c r="A7" s="142" t="str">
        <f>'t1'!A7</f>
        <v>GENERALE CORPO DI ARMATA</v>
      </c>
      <c r="B7" s="214" t="str">
        <f>'t1'!B7</f>
        <v>0D0554</v>
      </c>
      <c r="C7" s="245"/>
      <c r="D7" s="245"/>
      <c r="E7" s="245"/>
      <c r="F7" s="245"/>
      <c r="G7" s="245"/>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430">
        <f t="shared" si="0"/>
        <v>0</v>
      </c>
    </row>
    <row r="8" spans="1:41" ht="12" customHeight="1">
      <c r="A8" s="142" t="str">
        <f>'t1'!A8</f>
        <v>GENERALE DI DIVISIONE</v>
      </c>
      <c r="B8" s="214" t="str">
        <f>'t1'!B8</f>
        <v>0D0221</v>
      </c>
      <c r="C8" s="245"/>
      <c r="D8" s="245"/>
      <c r="E8" s="245"/>
      <c r="F8" s="245"/>
      <c r="G8" s="245"/>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430">
        <f t="shared" si="0"/>
        <v>0</v>
      </c>
    </row>
    <row r="9" spans="1:41" ht="12" customHeight="1">
      <c r="A9" s="142" t="str">
        <f>'t1'!A9</f>
        <v>GENERALE DI BRIGATA</v>
      </c>
      <c r="B9" s="214" t="str">
        <f>'t1'!B9</f>
        <v>0D0220</v>
      </c>
      <c r="C9" s="245"/>
      <c r="D9" s="245"/>
      <c r="E9" s="245"/>
      <c r="F9" s="245"/>
      <c r="G9" s="245"/>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430">
        <f t="shared" si="0"/>
        <v>0</v>
      </c>
    </row>
    <row r="10" spans="1:41" ht="12" customHeight="1">
      <c r="A10" s="142" t="str">
        <f>'t1'!A10</f>
        <v>COLONNELLO + 23 ANNI</v>
      </c>
      <c r="B10" s="214" t="str">
        <f>'t1'!B10</f>
        <v>0D0524</v>
      </c>
      <c r="C10" s="248"/>
      <c r="D10" s="249"/>
      <c r="E10" s="249"/>
      <c r="F10" s="245"/>
      <c r="G10" s="245"/>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430">
        <f t="shared" si="0"/>
        <v>0</v>
      </c>
    </row>
    <row r="11" spans="1:41" ht="12" customHeight="1">
      <c r="A11" s="142" t="str">
        <f>'t1'!A11</f>
        <v>COLONNELLO</v>
      </c>
      <c r="B11" s="214" t="str">
        <f>'t1'!B11</f>
        <v>0D0217</v>
      </c>
      <c r="C11" s="248"/>
      <c r="D11" s="249"/>
      <c r="E11" s="249"/>
      <c r="F11" s="245"/>
      <c r="G11" s="245"/>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430">
        <f t="shared" si="0"/>
        <v>0</v>
      </c>
    </row>
    <row r="12" spans="1:41" ht="12" customHeight="1">
      <c r="A12" s="142" t="str">
        <f>'t1'!A12</f>
        <v>TENENTE COLONNELLO + 23 ANNI</v>
      </c>
      <c r="B12" s="214" t="str">
        <f>'t1'!B12</f>
        <v>0D0525</v>
      </c>
      <c r="C12" s="245"/>
      <c r="D12" s="245"/>
      <c r="E12" s="245"/>
      <c r="F12" s="245"/>
      <c r="G12" s="245"/>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430">
        <f t="shared" si="0"/>
        <v>0</v>
      </c>
    </row>
    <row r="13" spans="1:41" ht="12" customHeight="1">
      <c r="A13" s="142" t="str">
        <f>'t1'!A13</f>
        <v>TENENTE COLONNELLO + 18 ANNI</v>
      </c>
      <c r="B13" s="214" t="str">
        <f>'t1'!B13</f>
        <v>0D0935</v>
      </c>
      <c r="C13" s="250"/>
      <c r="D13" s="250"/>
      <c r="E13" s="250"/>
      <c r="F13" s="250"/>
      <c r="G13" s="250"/>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430">
        <f t="shared" si="0"/>
        <v>0</v>
      </c>
    </row>
    <row r="14" spans="1:41" ht="12" customHeight="1">
      <c r="A14" s="142" t="str">
        <f>'t1'!A14</f>
        <v>TENENTE COLONNELLO + 13 ANNI</v>
      </c>
      <c r="B14" s="214" t="str">
        <f>'t1'!B14</f>
        <v>0D0526</v>
      </c>
      <c r="C14" s="250"/>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430">
        <f t="shared" si="0"/>
        <v>0</v>
      </c>
    </row>
    <row r="15" spans="1:41" ht="12" customHeight="1">
      <c r="A15" s="142" t="str">
        <f>'t1'!A15</f>
        <v>MAGGIORE + 23 ANNI</v>
      </c>
      <c r="B15" s="214" t="str">
        <f>'t1'!B15</f>
        <v>0D0527</v>
      </c>
      <c r="C15" s="250"/>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430">
        <f t="shared" si="0"/>
        <v>0</v>
      </c>
    </row>
    <row r="16" spans="1:41" ht="12" customHeight="1">
      <c r="A16" s="142" t="str">
        <f>'t1'!A16</f>
        <v>MAGGIORE + 13 ANNI</v>
      </c>
      <c r="B16" s="214" t="str">
        <f>'t1'!B16</f>
        <v>0D0528</v>
      </c>
      <c r="C16" s="250"/>
      <c r="D16" s="245"/>
      <c r="E16" s="245"/>
      <c r="F16" s="245"/>
      <c r="G16" s="245"/>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430">
        <f t="shared" si="0"/>
        <v>0</v>
      </c>
    </row>
    <row r="17" spans="1:41" ht="12" customHeight="1">
      <c r="A17" s="142" t="str">
        <f>'t1'!A17</f>
        <v>TENENTE COLONNELLO</v>
      </c>
      <c r="B17" s="214" t="str">
        <f>'t1'!B17</f>
        <v>019312</v>
      </c>
      <c r="C17" s="250"/>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430">
        <f t="shared" si="0"/>
        <v>0</v>
      </c>
    </row>
    <row r="18" spans="1:41" ht="12" customHeight="1">
      <c r="A18" s="142" t="str">
        <f>'t1'!A18</f>
        <v>MAGGIORE CON 3 ANNI NEL GRADO</v>
      </c>
      <c r="B18" s="214" t="str">
        <f>'t1'!B18</f>
        <v>0D0936</v>
      </c>
      <c r="C18" s="250"/>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430">
        <f t="shared" si="0"/>
        <v>0</v>
      </c>
    </row>
    <row r="19" spans="1:41" ht="12" customHeight="1">
      <c r="A19" s="142" t="str">
        <f>'t1'!A19</f>
        <v>MAGGIORE</v>
      </c>
      <c r="B19" s="214" t="str">
        <f>'t1'!B19</f>
        <v>019222</v>
      </c>
      <c r="C19" s="250"/>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430">
        <f t="shared" si="0"/>
        <v>0</v>
      </c>
    </row>
    <row r="20" spans="1:41" ht="12" customHeight="1">
      <c r="A20" s="142" t="str">
        <f>'t1'!A20</f>
        <v>CAPITANO + 10 ANNI</v>
      </c>
      <c r="B20" s="214" t="str">
        <f>'t1'!B20</f>
        <v>018937</v>
      </c>
      <c r="C20" s="250"/>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430">
        <f t="shared" si="0"/>
        <v>0</v>
      </c>
    </row>
    <row r="21" spans="1:41" ht="12" customHeight="1">
      <c r="A21" s="142" t="str">
        <f>'t1'!A21</f>
        <v>CAPITANO</v>
      </c>
      <c r="B21" s="214" t="str">
        <f>'t1'!B21</f>
        <v>018213</v>
      </c>
      <c r="C21" s="250"/>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430">
        <f t="shared" si="0"/>
        <v>0</v>
      </c>
    </row>
    <row r="22" spans="1:41" ht="12" customHeight="1">
      <c r="A22" s="142" t="str">
        <f>'t1'!A22</f>
        <v>TENENTE</v>
      </c>
      <c r="B22" s="214" t="str">
        <f>'t1'!B22</f>
        <v>018226</v>
      </c>
      <c r="C22" s="250"/>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430">
        <f t="shared" si="0"/>
        <v>0</v>
      </c>
    </row>
    <row r="23" spans="1:41" ht="12" customHeight="1">
      <c r="A23" s="142" t="str">
        <f>'t1'!A23</f>
        <v>SOTTOTENENTE</v>
      </c>
      <c r="B23" s="214" t="str">
        <f>'t1'!B23</f>
        <v>017225</v>
      </c>
      <c r="C23" s="250"/>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430">
        <f t="shared" si="0"/>
        <v>0</v>
      </c>
    </row>
    <row r="24" spans="1:41" ht="12" customHeight="1">
      <c r="A24" s="142" t="str">
        <f>'t1'!A24</f>
        <v>LUOGOTENENTE CARICHE SPECIALI</v>
      </c>
      <c r="B24" s="214" t="str">
        <f>'t1'!B24</f>
        <v>017964</v>
      </c>
      <c r="C24" s="250"/>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430">
        <f t="shared" si="0"/>
        <v>0</v>
      </c>
    </row>
    <row r="25" spans="1:41" ht="12" customHeight="1">
      <c r="A25" s="142" t="str">
        <f>'t1'!A25</f>
        <v>LUOGOTENENTE</v>
      </c>
      <c r="B25" s="214" t="str">
        <f>'t1'!B25</f>
        <v>017836</v>
      </c>
      <c r="C25" s="250"/>
      <c r="D25" s="245"/>
      <c r="E25" s="245"/>
      <c r="F25" s="245"/>
      <c r="G25" s="245"/>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430">
        <f t="shared" si="0"/>
        <v>0</v>
      </c>
    </row>
    <row r="26" spans="1:41" ht="12" customHeight="1">
      <c r="A26" s="142" t="str">
        <f>'t1'!A26</f>
        <v>MARESCIALLO AIUTANTE CON 8 ANNI NEL GRADO</v>
      </c>
      <c r="B26" s="214" t="str">
        <f>'t1'!B26</f>
        <v>017837</v>
      </c>
      <c r="C26" s="250"/>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430">
        <f t="shared" si="0"/>
        <v>0</v>
      </c>
    </row>
    <row r="27" spans="1:41" ht="12" customHeight="1">
      <c r="A27" s="142" t="str">
        <f>'t1'!A27</f>
        <v>MARESCIALLO AIUTANTE</v>
      </c>
      <c r="B27" s="214" t="str">
        <f>'t1'!B27</f>
        <v>017237</v>
      </c>
      <c r="C27" s="250"/>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430">
        <f t="shared" si="0"/>
        <v>0</v>
      </c>
    </row>
    <row r="28" spans="1:41" ht="12" customHeight="1">
      <c r="A28" s="142" t="str">
        <f>'t1'!A28</f>
        <v>MARESCIALLO CAPO CON 10 ANNI</v>
      </c>
      <c r="B28" s="214" t="str">
        <f>'t1'!B28</f>
        <v>016MC0</v>
      </c>
      <c r="C28" s="250"/>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430">
        <f t="shared" si="0"/>
        <v>0</v>
      </c>
    </row>
    <row r="29" spans="1:41" ht="12" customHeight="1">
      <c r="A29" s="142" t="str">
        <f>'t1'!A29</f>
        <v>MARESCIALLO CAPO</v>
      </c>
      <c r="B29" s="214" t="str">
        <f>'t1'!B29</f>
        <v>016224</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430">
        <f t="shared" si="0"/>
        <v>0</v>
      </c>
    </row>
    <row r="30" spans="1:41" ht="12" customHeight="1">
      <c r="A30" s="142" t="str">
        <f>'t1'!A30</f>
        <v>MARESCIALLO ORDINARIO</v>
      </c>
      <c r="B30" s="214" t="str">
        <f>'t1'!B30</f>
        <v>015238</v>
      </c>
      <c r="C30" s="252"/>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430">
        <f t="shared" si="0"/>
        <v>0</v>
      </c>
    </row>
    <row r="31" spans="1:41" ht="12" customHeight="1">
      <c r="A31" s="142" t="str">
        <f>'t1'!A31</f>
        <v>MARESCIALLO</v>
      </c>
      <c r="B31" s="214" t="str">
        <f>'t1'!B31</f>
        <v>014324</v>
      </c>
      <c r="C31" s="252"/>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430">
        <f t="shared" si="0"/>
        <v>0</v>
      </c>
    </row>
    <row r="32" spans="1:41" ht="12" customHeight="1">
      <c r="A32" s="142" t="str">
        <f>'t1'!A32</f>
        <v>BRIGADIERE CAPO QUALIFICA SPECIALE</v>
      </c>
      <c r="B32" s="214" t="str">
        <f>'t1'!B32</f>
        <v>015965</v>
      </c>
      <c r="C32" s="252"/>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430">
        <f t="shared" si="0"/>
        <v>0</v>
      </c>
    </row>
    <row r="33" spans="1:41" ht="12" customHeight="1">
      <c r="A33" s="142" t="str">
        <f>'t1'!A33</f>
        <v>BRIGADIERE CAPO CON 4 ANNI NEL GRADO</v>
      </c>
      <c r="B33" s="214" t="str">
        <f>'t1'!B33</f>
        <v>015966</v>
      </c>
      <c r="C33" s="252"/>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430">
        <f t="shared" si="0"/>
        <v>0</v>
      </c>
    </row>
    <row r="34" spans="1:41" ht="12" customHeight="1">
      <c r="A34" s="142" t="str">
        <f>'t1'!A34</f>
        <v>BRIGADIERE CAPO</v>
      </c>
      <c r="B34" s="214" t="str">
        <f>'t1'!B34</f>
        <v>015212</v>
      </c>
      <c r="C34" s="252"/>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430">
        <f t="shared" si="0"/>
        <v>0</v>
      </c>
    </row>
    <row r="35" spans="1:41" ht="12" customHeight="1">
      <c r="A35" s="142" t="str">
        <f>'t1'!A35</f>
        <v>BRIGADIERE</v>
      </c>
      <c r="B35" s="214" t="str">
        <f>'t1'!B35</f>
        <v>014211</v>
      </c>
      <c r="C35" s="252"/>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430">
        <f t="shared" si="0"/>
        <v>0</v>
      </c>
    </row>
    <row r="36" spans="1:41" ht="12" customHeight="1">
      <c r="A36" s="142" t="str">
        <f>'t1'!A36</f>
        <v>VICE BRIGADIERE</v>
      </c>
      <c r="B36" s="214" t="str">
        <f>'t1'!B36</f>
        <v>014230</v>
      </c>
      <c r="C36" s="252"/>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430">
        <f t="shared" si="0"/>
        <v>0</v>
      </c>
    </row>
    <row r="37" spans="1:41" ht="12" customHeight="1">
      <c r="A37" s="142" t="str">
        <f>'t1'!A37</f>
        <v>APPUNTATO SCELTO QUALIFICA SPECIALE</v>
      </c>
      <c r="B37" s="214" t="str">
        <f>'t1'!B37</f>
        <v>013967</v>
      </c>
      <c r="C37" s="252"/>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430">
        <f t="shared" si="0"/>
        <v>0</v>
      </c>
    </row>
    <row r="38" spans="1:41" ht="12" customHeight="1">
      <c r="A38" s="142" t="str">
        <f>'t1'!A38</f>
        <v>APPUNTATO SCELTO CON 5 ANNI NEL GRADO</v>
      </c>
      <c r="B38" s="214" t="str">
        <f>'t1'!B38</f>
        <v>013968</v>
      </c>
      <c r="C38" s="252"/>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430">
        <f t="shared" si="0"/>
        <v>0</v>
      </c>
    </row>
    <row r="39" spans="1:41" ht="12" customHeight="1">
      <c r="A39" s="142" t="str">
        <f>'t1'!A39</f>
        <v>APPUNTATO SCELTO</v>
      </c>
      <c r="B39" s="214" t="str">
        <f>'t1'!B39</f>
        <v>013231</v>
      </c>
      <c r="C39" s="252"/>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430">
        <f t="shared" si="0"/>
        <v>0</v>
      </c>
    </row>
    <row r="40" spans="1:41" ht="12" customHeight="1">
      <c r="A40" s="142" t="str">
        <f>'t1'!A40</f>
        <v>APPUNTATO</v>
      </c>
      <c r="B40" s="214" t="str">
        <f>'t1'!B40</f>
        <v>013210</v>
      </c>
      <c r="C40" s="252"/>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430">
        <f t="shared" si="0"/>
        <v>0</v>
      </c>
    </row>
    <row r="41" spans="1:41" ht="12" customHeight="1">
      <c r="A41" s="142" t="str">
        <f>'t1'!A41</f>
        <v>FINANZIERE SCELTO</v>
      </c>
      <c r="B41" s="214" t="str">
        <f>'t1'!B41</f>
        <v>013236</v>
      </c>
      <c r="C41" s="252"/>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430">
        <f t="shared" si="0"/>
        <v>0</v>
      </c>
    </row>
    <row r="42" spans="1:41" ht="12" customHeight="1">
      <c r="A42" s="142" t="str">
        <f>'t1'!A42</f>
        <v>FINANZIERE</v>
      </c>
      <c r="B42" s="214" t="str">
        <f>'t1'!B42</f>
        <v>013234</v>
      </c>
      <c r="C42" s="252"/>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430">
        <f t="shared" si="0"/>
        <v>0</v>
      </c>
    </row>
    <row r="43" spans="1:41" ht="12" customHeight="1" thickBot="1">
      <c r="A43" s="142" t="str">
        <f>'t1'!A43</f>
        <v>ALLIEVI</v>
      </c>
      <c r="B43" s="214" t="str">
        <f>'t1'!B43</f>
        <v>000180</v>
      </c>
      <c r="C43" s="252"/>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430">
        <f t="shared" si="0"/>
        <v>0</v>
      </c>
    </row>
    <row r="44" spans="1:41" s="101" customFormat="1" ht="17.25" customHeight="1" thickBot="1" thickTop="1">
      <c r="A44" s="211" t="s">
        <v>155</v>
      </c>
      <c r="B44" s="212"/>
      <c r="C44" s="432">
        <f aca="true" t="shared" si="1" ref="C44:AO44">SUM(C6:C43)</f>
        <v>0</v>
      </c>
      <c r="D44" s="433">
        <f t="shared" si="1"/>
        <v>0</v>
      </c>
      <c r="E44" s="433">
        <f t="shared" si="1"/>
        <v>0</v>
      </c>
      <c r="F44" s="433">
        <f t="shared" si="1"/>
        <v>0</v>
      </c>
      <c r="G44" s="433">
        <f t="shared" si="1"/>
        <v>0</v>
      </c>
      <c r="H44" s="433">
        <f t="shared" si="1"/>
        <v>0</v>
      </c>
      <c r="I44" s="433">
        <f t="shared" si="1"/>
        <v>0</v>
      </c>
      <c r="J44" s="433">
        <f t="shared" si="1"/>
        <v>0</v>
      </c>
      <c r="K44" s="433">
        <f t="shared" si="1"/>
        <v>0</v>
      </c>
      <c r="L44" s="433">
        <f t="shared" si="1"/>
        <v>0</v>
      </c>
      <c r="M44" s="433">
        <f t="shared" si="1"/>
        <v>0</v>
      </c>
      <c r="N44" s="433">
        <f t="shared" si="1"/>
        <v>0</v>
      </c>
      <c r="O44" s="433">
        <f t="shared" si="1"/>
        <v>0</v>
      </c>
      <c r="P44" s="433">
        <f t="shared" si="1"/>
        <v>0</v>
      </c>
      <c r="Q44" s="433">
        <f t="shared" si="1"/>
        <v>0</v>
      </c>
      <c r="R44" s="433">
        <f t="shared" si="1"/>
        <v>0</v>
      </c>
      <c r="S44" s="433">
        <f t="shared" si="1"/>
        <v>0</v>
      </c>
      <c r="T44" s="433">
        <f t="shared" si="1"/>
        <v>0</v>
      </c>
      <c r="U44" s="433">
        <f t="shared" si="1"/>
        <v>0</v>
      </c>
      <c r="V44" s="433">
        <f t="shared" si="1"/>
        <v>0</v>
      </c>
      <c r="W44" s="433">
        <f t="shared" si="1"/>
        <v>0</v>
      </c>
      <c r="X44" s="433">
        <f t="shared" si="1"/>
        <v>0</v>
      </c>
      <c r="Y44" s="433">
        <f t="shared" si="1"/>
        <v>0</v>
      </c>
      <c r="Z44" s="433">
        <f t="shared" si="1"/>
        <v>0</v>
      </c>
      <c r="AA44" s="433">
        <f t="shared" si="1"/>
        <v>0</v>
      </c>
      <c r="AB44" s="433">
        <f t="shared" si="1"/>
        <v>0</v>
      </c>
      <c r="AC44" s="433">
        <f t="shared" si="1"/>
        <v>0</v>
      </c>
      <c r="AD44" s="433">
        <f t="shared" si="1"/>
        <v>0</v>
      </c>
      <c r="AE44" s="433">
        <f t="shared" si="1"/>
        <v>0</v>
      </c>
      <c r="AF44" s="433">
        <f t="shared" si="1"/>
        <v>0</v>
      </c>
      <c r="AG44" s="433">
        <f t="shared" si="1"/>
        <v>0</v>
      </c>
      <c r="AH44" s="433">
        <f t="shared" si="1"/>
        <v>0</v>
      </c>
      <c r="AI44" s="433">
        <f t="shared" si="1"/>
        <v>0</v>
      </c>
      <c r="AJ44" s="433">
        <f t="shared" si="1"/>
        <v>0</v>
      </c>
      <c r="AK44" s="433">
        <f t="shared" si="1"/>
        <v>0</v>
      </c>
      <c r="AL44" s="433">
        <f t="shared" si="1"/>
        <v>0</v>
      </c>
      <c r="AM44" s="433">
        <f t="shared" si="1"/>
        <v>0</v>
      </c>
      <c r="AN44" s="433">
        <f t="shared" si="1"/>
        <v>0</v>
      </c>
      <c r="AO44" s="431">
        <f t="shared" si="1"/>
        <v>0</v>
      </c>
    </row>
    <row r="45" ht="17.25" customHeight="1">
      <c r="A45" s="21"/>
    </row>
    <row r="46" ht="9.75">
      <c r="A46" s="21"/>
    </row>
    <row r="55" ht="9.75">
      <c r="AQ55" s="151"/>
    </row>
  </sheetData>
  <sheetProtection password="EA98" sheet="1" formatColumns="0" selectLockedCells="1"/>
  <mergeCells count="4">
    <mergeCell ref="C4:AN4"/>
    <mergeCell ref="C3:AN3"/>
    <mergeCell ref="AF2:AO2"/>
    <mergeCell ref="A1:AN1"/>
  </mergeCells>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5.xml><?xml version="1.0" encoding="utf-8"?>
<worksheet xmlns="http://schemas.openxmlformats.org/spreadsheetml/2006/main" xmlns:r="http://schemas.openxmlformats.org/officeDocument/2006/relationships">
  <sheetPr codeName="Foglio12"/>
  <dimension ref="A1:AA48"/>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48" style="88" customWidth="1"/>
    <col min="2" max="2" width="10.66015625" style="97" customWidth="1"/>
    <col min="3" max="14" width="11.16015625" style="88" customWidth="1"/>
    <col min="15" max="20" width="9.33203125" style="88" customWidth="1"/>
    <col min="21" max="22" width="11.16015625" style="88" customWidth="1"/>
    <col min="23" max="23" width="6.66015625" style="88" hidden="1" customWidth="1"/>
    <col min="24" max="27" width="10.83203125" style="88" customWidth="1"/>
    <col min="28" max="16384" width="10.66015625" style="88" customWidth="1"/>
  </cols>
  <sheetData>
    <row r="1" spans="1:22" s="5" customFormat="1" ht="43.5" customHeight="1">
      <c r="A1" s="972" t="str">
        <f>'t1'!A1</f>
        <v>GUARDIA di FINANZA - anno 2021</v>
      </c>
      <c r="B1" s="972"/>
      <c r="C1" s="972"/>
      <c r="D1" s="972"/>
      <c r="E1" s="972"/>
      <c r="F1" s="972"/>
      <c r="G1" s="972"/>
      <c r="H1" s="972"/>
      <c r="I1" s="972"/>
      <c r="J1" s="972"/>
      <c r="K1" s="972"/>
      <c r="L1" s="972"/>
      <c r="M1" s="972"/>
      <c r="N1" s="972"/>
      <c r="O1" s="972"/>
      <c r="P1" s="972"/>
      <c r="Q1" s="972"/>
      <c r="R1" s="972"/>
      <c r="S1" s="972"/>
      <c r="T1" s="972"/>
      <c r="U1"/>
      <c r="V1" s="310"/>
    </row>
    <row r="2" spans="1:22" s="5" customFormat="1" ht="30" customHeight="1" thickBot="1">
      <c r="A2" s="309"/>
      <c r="B2" s="2"/>
      <c r="C2" s="3"/>
      <c r="D2" s="3"/>
      <c r="E2" s="3"/>
      <c r="F2" s="3"/>
      <c r="G2" s="3"/>
      <c r="H2" s="3"/>
      <c r="I2" s="4"/>
      <c r="J2" s="3"/>
      <c r="K2" s="3"/>
      <c r="L2" s="3"/>
      <c r="M2" s="3"/>
      <c r="N2" s="973"/>
      <c r="O2" s="973"/>
      <c r="P2" s="973"/>
      <c r="Q2" s="973"/>
      <c r="R2" s="973"/>
      <c r="S2" s="973"/>
      <c r="T2" s="973"/>
      <c r="U2" s="973"/>
      <c r="V2" s="973"/>
    </row>
    <row r="3" spans="1:27" ht="15" customHeight="1" thickBot="1">
      <c r="A3" s="89"/>
      <c r="B3" s="90"/>
      <c r="C3" s="301" t="s">
        <v>224</v>
      </c>
      <c r="D3" s="91"/>
      <c r="E3" s="91"/>
      <c r="F3" s="91"/>
      <c r="G3" s="91"/>
      <c r="H3" s="91"/>
      <c r="I3" s="91"/>
      <c r="J3" s="91"/>
      <c r="K3" s="91"/>
      <c r="L3" s="91"/>
      <c r="M3" s="91"/>
      <c r="N3" s="91"/>
      <c r="O3" s="91"/>
      <c r="P3" s="91"/>
      <c r="Q3" s="91"/>
      <c r="R3" s="91"/>
      <c r="S3" s="91"/>
      <c r="T3" s="91"/>
      <c r="U3" s="91"/>
      <c r="V3" s="92"/>
      <c r="X3"/>
      <c r="Y3"/>
      <c r="Z3"/>
      <c r="AA3"/>
    </row>
    <row r="4" spans="1:27" ht="30" customHeight="1" thickTop="1">
      <c r="A4" s="280" t="s">
        <v>116</v>
      </c>
      <c r="B4" s="93" t="s">
        <v>55</v>
      </c>
      <c r="C4" s="985" t="s">
        <v>305</v>
      </c>
      <c r="D4" s="990"/>
      <c r="E4" s="985" t="s">
        <v>629</v>
      </c>
      <c r="F4" s="990"/>
      <c r="G4" s="985" t="s">
        <v>306</v>
      </c>
      <c r="H4" s="990"/>
      <c r="I4" s="985" t="s">
        <v>48</v>
      </c>
      <c r="J4" s="990"/>
      <c r="K4" s="985" t="s">
        <v>49</v>
      </c>
      <c r="L4" s="990"/>
      <c r="M4" s="985" t="s">
        <v>555</v>
      </c>
      <c r="N4" s="990"/>
      <c r="O4" s="985" t="s">
        <v>348</v>
      </c>
      <c r="P4" s="990"/>
      <c r="Q4" s="985" t="s">
        <v>622</v>
      </c>
      <c r="R4" s="990"/>
      <c r="S4" s="985" t="s">
        <v>83</v>
      </c>
      <c r="T4" s="990"/>
      <c r="U4" s="985" t="s">
        <v>58</v>
      </c>
      <c r="V4" s="986"/>
      <c r="X4"/>
      <c r="Y4"/>
      <c r="Z4"/>
      <c r="AA4"/>
    </row>
    <row r="5" spans="1:27" ht="9.75">
      <c r="A5" s="578"/>
      <c r="B5" s="93"/>
      <c r="C5" s="987" t="s">
        <v>309</v>
      </c>
      <c r="D5" s="989"/>
      <c r="E5" s="987" t="s">
        <v>310</v>
      </c>
      <c r="F5" s="989"/>
      <c r="G5" s="987" t="s">
        <v>311</v>
      </c>
      <c r="H5" s="989"/>
      <c r="I5" s="987" t="s">
        <v>312</v>
      </c>
      <c r="J5" s="989"/>
      <c r="K5" s="987" t="s">
        <v>313</v>
      </c>
      <c r="L5" s="989"/>
      <c r="M5" s="987" t="s">
        <v>517</v>
      </c>
      <c r="N5" s="989"/>
      <c r="O5" s="987" t="s">
        <v>347</v>
      </c>
      <c r="P5" s="989"/>
      <c r="Q5" s="987" t="s">
        <v>623</v>
      </c>
      <c r="R5" s="989"/>
      <c r="S5" s="987" t="s">
        <v>314</v>
      </c>
      <c r="T5" s="989"/>
      <c r="U5" s="987"/>
      <c r="V5" s="988"/>
      <c r="X5"/>
      <c r="Y5"/>
      <c r="Z5"/>
      <c r="AA5"/>
    </row>
    <row r="6" spans="1:27" ht="10.5" thickBot="1">
      <c r="A6" s="773"/>
      <c r="B6" s="94"/>
      <c r="C6" s="580" t="s">
        <v>56</v>
      </c>
      <c r="D6" s="581" t="s">
        <v>57</v>
      </c>
      <c r="E6" s="580" t="s">
        <v>56</v>
      </c>
      <c r="F6" s="581" t="s">
        <v>57</v>
      </c>
      <c r="G6" s="580" t="s">
        <v>56</v>
      </c>
      <c r="H6" s="581" t="s">
        <v>57</v>
      </c>
      <c r="I6" s="580" t="s">
        <v>56</v>
      </c>
      <c r="J6" s="581" t="s">
        <v>57</v>
      </c>
      <c r="K6" s="580" t="s">
        <v>56</v>
      </c>
      <c r="L6" s="581" t="s">
        <v>57</v>
      </c>
      <c r="M6" s="580" t="s">
        <v>56</v>
      </c>
      <c r="N6" s="581" t="s">
        <v>57</v>
      </c>
      <c r="O6" s="580" t="s">
        <v>56</v>
      </c>
      <c r="P6" s="581" t="s">
        <v>57</v>
      </c>
      <c r="Q6" s="580" t="s">
        <v>56</v>
      </c>
      <c r="R6" s="581" t="s">
        <v>57</v>
      </c>
      <c r="S6" s="580" t="s">
        <v>56</v>
      </c>
      <c r="T6" s="581" t="s">
        <v>57</v>
      </c>
      <c r="U6" s="580" t="s">
        <v>56</v>
      </c>
      <c r="V6" s="582" t="s">
        <v>57</v>
      </c>
      <c r="X6"/>
      <c r="Y6"/>
      <c r="Z6"/>
      <c r="AA6"/>
    </row>
    <row r="7" spans="1:27" ht="12.75" customHeight="1" thickTop="1">
      <c r="A7" s="20" t="str">
        <f>'t1'!A6</f>
        <v>COMANDANTE GENERALE</v>
      </c>
      <c r="B7" s="221" t="str">
        <f>'t1'!B6</f>
        <v>0D0219</v>
      </c>
      <c r="C7" s="217"/>
      <c r="D7" s="222"/>
      <c r="E7" s="217"/>
      <c r="F7" s="222"/>
      <c r="G7" s="217"/>
      <c r="H7" s="222"/>
      <c r="I7" s="217"/>
      <c r="J7" s="222"/>
      <c r="K7" s="512"/>
      <c r="L7" s="216"/>
      <c r="M7" s="217"/>
      <c r="N7" s="222"/>
      <c r="O7" s="223"/>
      <c r="P7" s="222"/>
      <c r="Q7" s="223"/>
      <c r="R7" s="222"/>
      <c r="S7" s="223"/>
      <c r="T7" s="222"/>
      <c r="U7" s="434">
        <f>SUM(C7,E7,G7,I7,K7,M7,O7,Q7,S7)</f>
        <v>0</v>
      </c>
      <c r="V7" s="435">
        <f>SUM(D7,F7,H7,J7,L7,N7,P7,R7,T7)</f>
        <v>0</v>
      </c>
      <c r="W7" s="88">
        <f>'t1'!M6</f>
        <v>0</v>
      </c>
      <c r="X7"/>
      <c r="Y7"/>
      <c r="Z7"/>
      <c r="AA7"/>
    </row>
    <row r="8" spans="1:27" ht="12.75" customHeight="1">
      <c r="A8" s="142" t="str">
        <f>'t1'!A7</f>
        <v>GENERALE CORPO DI ARMATA</v>
      </c>
      <c r="B8" s="214" t="str">
        <f>'t1'!B7</f>
        <v>0D0554</v>
      </c>
      <c r="C8" s="217"/>
      <c r="D8" s="222"/>
      <c r="E8" s="217"/>
      <c r="F8" s="222"/>
      <c r="G8" s="217"/>
      <c r="H8" s="222"/>
      <c r="I8" s="217"/>
      <c r="J8" s="222"/>
      <c r="K8" s="514"/>
      <c r="L8" s="216"/>
      <c r="M8" s="217"/>
      <c r="N8" s="222"/>
      <c r="O8" s="223"/>
      <c r="P8" s="222"/>
      <c r="Q8" s="223"/>
      <c r="R8" s="222"/>
      <c r="S8" s="223"/>
      <c r="T8" s="222"/>
      <c r="U8" s="436">
        <f aca="true" t="shared" si="0" ref="U8:U44">SUM(C8,E8,G8,I8,K8,M8,O8,Q8,S8)</f>
        <v>0</v>
      </c>
      <c r="V8" s="437">
        <f aca="true" t="shared" si="1" ref="V8:V44">SUM(D8,F8,H8,J8,L8,N8,P8,R8,T8)</f>
        <v>0</v>
      </c>
      <c r="W8" s="88">
        <f>'t1'!M7</f>
        <v>0</v>
      </c>
      <c r="X8"/>
      <c r="Y8"/>
      <c r="Z8"/>
      <c r="AA8"/>
    </row>
    <row r="9" spans="1:27" ht="12.75" customHeight="1">
      <c r="A9" s="142" t="str">
        <f>'t1'!A8</f>
        <v>GENERALE DI DIVISIONE</v>
      </c>
      <c r="B9" s="214" t="str">
        <f>'t1'!B8</f>
        <v>0D0221</v>
      </c>
      <c r="C9" s="217"/>
      <c r="D9" s="222"/>
      <c r="E9" s="217"/>
      <c r="F9" s="222"/>
      <c r="G9" s="217"/>
      <c r="H9" s="222"/>
      <c r="I9" s="217"/>
      <c r="J9" s="222"/>
      <c r="K9" s="514"/>
      <c r="L9" s="216"/>
      <c r="M9" s="217"/>
      <c r="N9" s="222"/>
      <c r="O9" s="223"/>
      <c r="P9" s="222"/>
      <c r="Q9" s="223"/>
      <c r="R9" s="222"/>
      <c r="S9" s="223"/>
      <c r="T9" s="222"/>
      <c r="U9" s="436">
        <f t="shared" si="0"/>
        <v>0</v>
      </c>
      <c r="V9" s="437">
        <f t="shared" si="1"/>
        <v>0</v>
      </c>
      <c r="W9" s="88">
        <f>'t1'!M8</f>
        <v>0</v>
      </c>
      <c r="X9"/>
      <c r="Y9"/>
      <c r="Z9"/>
      <c r="AA9"/>
    </row>
    <row r="10" spans="1:27" ht="12.75" customHeight="1">
      <c r="A10" s="142" t="str">
        <f>'t1'!A9</f>
        <v>GENERALE DI BRIGATA</v>
      </c>
      <c r="B10" s="214" t="str">
        <f>'t1'!B9</f>
        <v>0D0220</v>
      </c>
      <c r="C10" s="217"/>
      <c r="D10" s="222"/>
      <c r="E10" s="217"/>
      <c r="F10" s="222"/>
      <c r="G10" s="217"/>
      <c r="H10" s="222"/>
      <c r="I10" s="217"/>
      <c r="J10" s="222"/>
      <c r="K10" s="514"/>
      <c r="L10" s="216"/>
      <c r="M10" s="217"/>
      <c r="N10" s="222"/>
      <c r="O10" s="223"/>
      <c r="P10" s="222"/>
      <c r="Q10" s="223"/>
      <c r="R10" s="222"/>
      <c r="S10" s="223"/>
      <c r="T10" s="222"/>
      <c r="U10" s="436">
        <f t="shared" si="0"/>
        <v>0</v>
      </c>
      <c r="V10" s="437">
        <f t="shared" si="1"/>
        <v>0</v>
      </c>
      <c r="W10" s="88">
        <f>'t1'!M9</f>
        <v>0</v>
      </c>
      <c r="X10"/>
      <c r="Y10"/>
      <c r="Z10"/>
      <c r="AA10"/>
    </row>
    <row r="11" spans="1:27" ht="12.75" customHeight="1">
      <c r="A11" s="142" t="str">
        <f>'t1'!A10</f>
        <v>COLONNELLO + 23 ANNI</v>
      </c>
      <c r="B11" s="214" t="str">
        <f>'t1'!B10</f>
        <v>0D0524</v>
      </c>
      <c r="C11" s="217"/>
      <c r="D11" s="222"/>
      <c r="E11" s="217"/>
      <c r="F11" s="222"/>
      <c r="G11" s="217"/>
      <c r="H11" s="222"/>
      <c r="I11" s="217"/>
      <c r="J11" s="222"/>
      <c r="K11" s="514"/>
      <c r="L11" s="216"/>
      <c r="M11" s="217"/>
      <c r="N11" s="222"/>
      <c r="O11" s="223"/>
      <c r="P11" s="222"/>
      <c r="Q11" s="223"/>
      <c r="R11" s="222"/>
      <c r="S11" s="223"/>
      <c r="T11" s="222"/>
      <c r="U11" s="436">
        <f t="shared" si="0"/>
        <v>0</v>
      </c>
      <c r="V11" s="437">
        <f t="shared" si="1"/>
        <v>0</v>
      </c>
      <c r="W11" s="88">
        <f>'t1'!M10</f>
        <v>0</v>
      </c>
      <c r="X11"/>
      <c r="Y11"/>
      <c r="Z11"/>
      <c r="AA11"/>
    </row>
    <row r="12" spans="1:27" ht="12.75" customHeight="1">
      <c r="A12" s="142" t="str">
        <f>'t1'!A11</f>
        <v>COLONNELLO</v>
      </c>
      <c r="B12" s="214" t="str">
        <f>'t1'!B11</f>
        <v>0D0217</v>
      </c>
      <c r="C12" s="217"/>
      <c r="D12" s="222"/>
      <c r="E12" s="217"/>
      <c r="F12" s="222"/>
      <c r="G12" s="217"/>
      <c r="H12" s="222"/>
      <c r="I12" s="217"/>
      <c r="J12" s="222"/>
      <c r="K12" s="514"/>
      <c r="L12" s="216"/>
      <c r="M12" s="217"/>
      <c r="N12" s="222"/>
      <c r="O12" s="223"/>
      <c r="P12" s="222"/>
      <c r="Q12" s="223"/>
      <c r="R12" s="222"/>
      <c r="S12" s="223"/>
      <c r="T12" s="222"/>
      <c r="U12" s="436">
        <f t="shared" si="0"/>
        <v>0</v>
      </c>
      <c r="V12" s="437">
        <f t="shared" si="1"/>
        <v>0</v>
      </c>
      <c r="W12" s="88">
        <f>'t1'!M11</f>
        <v>0</v>
      </c>
      <c r="X12"/>
      <c r="Y12"/>
      <c r="Z12"/>
      <c r="AA12"/>
    </row>
    <row r="13" spans="1:27" ht="12.75" customHeight="1">
      <c r="A13" s="142" t="str">
        <f>'t1'!A12</f>
        <v>TENENTE COLONNELLO + 23 ANNI</v>
      </c>
      <c r="B13" s="214" t="str">
        <f>'t1'!B12</f>
        <v>0D0525</v>
      </c>
      <c r="C13" s="217"/>
      <c r="D13" s="222"/>
      <c r="E13" s="217"/>
      <c r="F13" s="222"/>
      <c r="G13" s="217"/>
      <c r="H13" s="222"/>
      <c r="I13" s="217"/>
      <c r="J13" s="222"/>
      <c r="K13" s="514"/>
      <c r="L13" s="216"/>
      <c r="M13" s="217"/>
      <c r="N13" s="222"/>
      <c r="O13" s="223"/>
      <c r="P13" s="222"/>
      <c r="Q13" s="223"/>
      <c r="R13" s="222"/>
      <c r="S13" s="223"/>
      <c r="T13" s="222"/>
      <c r="U13" s="436">
        <f t="shared" si="0"/>
        <v>0</v>
      </c>
      <c r="V13" s="437">
        <f t="shared" si="1"/>
        <v>0</v>
      </c>
      <c r="W13" s="88">
        <f>'t1'!M12</f>
        <v>0</v>
      </c>
      <c r="X13"/>
      <c r="Y13"/>
      <c r="Z13"/>
      <c r="AA13"/>
    </row>
    <row r="14" spans="1:27" ht="12.75" customHeight="1">
      <c r="A14" s="142" t="str">
        <f>'t1'!A13</f>
        <v>TENENTE COLONNELLO + 18 ANNI</v>
      </c>
      <c r="B14" s="214" t="str">
        <f>'t1'!B13</f>
        <v>0D0935</v>
      </c>
      <c r="C14" s="217"/>
      <c r="D14" s="222"/>
      <c r="E14" s="217"/>
      <c r="F14" s="222"/>
      <c r="G14" s="217"/>
      <c r="H14" s="222"/>
      <c r="I14" s="217"/>
      <c r="J14" s="222"/>
      <c r="K14" s="514"/>
      <c r="L14" s="216"/>
      <c r="M14" s="217"/>
      <c r="N14" s="222"/>
      <c r="O14" s="223"/>
      <c r="P14" s="222"/>
      <c r="Q14" s="223"/>
      <c r="R14" s="222"/>
      <c r="S14" s="223"/>
      <c r="T14" s="222"/>
      <c r="U14" s="436">
        <f t="shared" si="0"/>
        <v>0</v>
      </c>
      <c r="V14" s="437">
        <f t="shared" si="1"/>
        <v>0</v>
      </c>
      <c r="W14" s="88">
        <f>'t1'!M13</f>
        <v>0</v>
      </c>
      <c r="X14"/>
      <c r="Y14"/>
      <c r="Z14"/>
      <c r="AA14"/>
    </row>
    <row r="15" spans="1:27" ht="12.75" customHeight="1">
      <c r="A15" s="142" t="str">
        <f>'t1'!A14</f>
        <v>TENENTE COLONNELLO + 13 ANNI</v>
      </c>
      <c r="B15" s="214" t="str">
        <f>'t1'!B14</f>
        <v>0D0526</v>
      </c>
      <c r="C15" s="217"/>
      <c r="D15" s="222"/>
      <c r="E15" s="217"/>
      <c r="F15" s="222"/>
      <c r="G15" s="217"/>
      <c r="H15" s="222"/>
      <c r="I15" s="217"/>
      <c r="J15" s="222"/>
      <c r="K15" s="514"/>
      <c r="L15" s="216"/>
      <c r="M15" s="217"/>
      <c r="N15" s="222"/>
      <c r="O15" s="223"/>
      <c r="P15" s="222"/>
      <c r="Q15" s="223"/>
      <c r="R15" s="222"/>
      <c r="S15" s="223"/>
      <c r="T15" s="222"/>
      <c r="U15" s="436">
        <f t="shared" si="0"/>
        <v>0</v>
      </c>
      <c r="V15" s="437">
        <f t="shared" si="1"/>
        <v>0</v>
      </c>
      <c r="W15" s="88">
        <f>'t1'!M14</f>
        <v>0</v>
      </c>
      <c r="X15"/>
      <c r="Y15"/>
      <c r="Z15"/>
      <c r="AA15"/>
    </row>
    <row r="16" spans="1:27" ht="12.75" customHeight="1">
      <c r="A16" s="142" t="str">
        <f>'t1'!A15</f>
        <v>MAGGIORE + 23 ANNI</v>
      </c>
      <c r="B16" s="214" t="str">
        <f>'t1'!B15</f>
        <v>0D0527</v>
      </c>
      <c r="C16" s="217"/>
      <c r="D16" s="222"/>
      <c r="E16" s="217"/>
      <c r="F16" s="222"/>
      <c r="G16" s="217"/>
      <c r="H16" s="222"/>
      <c r="I16" s="217"/>
      <c r="J16" s="222"/>
      <c r="K16" s="514"/>
      <c r="L16" s="216"/>
      <c r="M16" s="217"/>
      <c r="N16" s="222"/>
      <c r="O16" s="223"/>
      <c r="P16" s="222"/>
      <c r="Q16" s="223"/>
      <c r="R16" s="222"/>
      <c r="S16" s="223"/>
      <c r="T16" s="222"/>
      <c r="U16" s="436">
        <f t="shared" si="0"/>
        <v>0</v>
      </c>
      <c r="V16" s="437">
        <f t="shared" si="1"/>
        <v>0</v>
      </c>
      <c r="W16" s="88">
        <f>'t1'!M15</f>
        <v>0</v>
      </c>
      <c r="X16"/>
      <c r="Y16"/>
      <c r="Z16"/>
      <c r="AA16"/>
    </row>
    <row r="17" spans="1:27" ht="12.75" customHeight="1">
      <c r="A17" s="142" t="str">
        <f>'t1'!A16</f>
        <v>MAGGIORE + 13 ANNI</v>
      </c>
      <c r="B17" s="214" t="str">
        <f>'t1'!B16</f>
        <v>0D0528</v>
      </c>
      <c r="C17" s="217"/>
      <c r="D17" s="222"/>
      <c r="E17" s="217"/>
      <c r="F17" s="222"/>
      <c r="G17" s="217"/>
      <c r="H17" s="222"/>
      <c r="I17" s="217"/>
      <c r="J17" s="222"/>
      <c r="K17" s="514"/>
      <c r="L17" s="216"/>
      <c r="M17" s="217"/>
      <c r="N17" s="222"/>
      <c r="O17" s="223"/>
      <c r="P17" s="222"/>
      <c r="Q17" s="223"/>
      <c r="R17" s="222"/>
      <c r="S17" s="223"/>
      <c r="T17" s="222"/>
      <c r="U17" s="436">
        <f t="shared" si="0"/>
        <v>0</v>
      </c>
      <c r="V17" s="437">
        <f t="shared" si="1"/>
        <v>0</v>
      </c>
      <c r="W17" s="88">
        <f>'t1'!M16</f>
        <v>0</v>
      </c>
      <c r="X17"/>
      <c r="Y17"/>
      <c r="Z17"/>
      <c r="AA17"/>
    </row>
    <row r="18" spans="1:27" ht="12.75" customHeight="1">
      <c r="A18" s="142" t="str">
        <f>'t1'!A17</f>
        <v>TENENTE COLONNELLO</v>
      </c>
      <c r="B18" s="214" t="str">
        <f>'t1'!B17</f>
        <v>019312</v>
      </c>
      <c r="C18" s="217"/>
      <c r="D18" s="222"/>
      <c r="E18" s="217"/>
      <c r="F18" s="222"/>
      <c r="G18" s="217"/>
      <c r="H18" s="222"/>
      <c r="I18" s="217"/>
      <c r="J18" s="222"/>
      <c r="K18" s="514"/>
      <c r="L18" s="216"/>
      <c r="M18" s="217"/>
      <c r="N18" s="222"/>
      <c r="O18" s="223"/>
      <c r="P18" s="222"/>
      <c r="Q18" s="223"/>
      <c r="R18" s="222"/>
      <c r="S18" s="223"/>
      <c r="T18" s="222"/>
      <c r="U18" s="436">
        <f t="shared" si="0"/>
        <v>0</v>
      </c>
      <c r="V18" s="437">
        <f t="shared" si="1"/>
        <v>0</v>
      </c>
      <c r="W18" s="88">
        <f>'t1'!M17</f>
        <v>0</v>
      </c>
      <c r="X18"/>
      <c r="Y18"/>
      <c r="Z18"/>
      <c r="AA18"/>
    </row>
    <row r="19" spans="1:27" ht="12.75" customHeight="1">
      <c r="A19" s="142" t="str">
        <f>'t1'!A18</f>
        <v>MAGGIORE CON 3 ANNI NEL GRADO</v>
      </c>
      <c r="B19" s="214" t="str">
        <f>'t1'!B18</f>
        <v>0D0936</v>
      </c>
      <c r="C19" s="217"/>
      <c r="D19" s="222"/>
      <c r="E19" s="217"/>
      <c r="F19" s="222"/>
      <c r="G19" s="217"/>
      <c r="H19" s="222"/>
      <c r="I19" s="217"/>
      <c r="J19" s="222"/>
      <c r="K19" s="514"/>
      <c r="L19" s="216"/>
      <c r="M19" s="217"/>
      <c r="N19" s="222"/>
      <c r="O19" s="223"/>
      <c r="P19" s="222"/>
      <c r="Q19" s="223"/>
      <c r="R19" s="222"/>
      <c r="S19" s="223"/>
      <c r="T19" s="222"/>
      <c r="U19" s="436">
        <f t="shared" si="0"/>
        <v>0</v>
      </c>
      <c r="V19" s="437">
        <f t="shared" si="1"/>
        <v>0</v>
      </c>
      <c r="W19" s="88">
        <f>'t1'!M18</f>
        <v>0</v>
      </c>
      <c r="X19"/>
      <c r="Y19"/>
      <c r="Z19"/>
      <c r="AA19"/>
    </row>
    <row r="20" spans="1:27" ht="12.75" customHeight="1">
      <c r="A20" s="142" t="str">
        <f>'t1'!A19</f>
        <v>MAGGIORE</v>
      </c>
      <c r="B20" s="214" t="str">
        <f>'t1'!B19</f>
        <v>019222</v>
      </c>
      <c r="C20" s="217"/>
      <c r="D20" s="222"/>
      <c r="E20" s="217"/>
      <c r="F20" s="222"/>
      <c r="G20" s="217"/>
      <c r="H20" s="222"/>
      <c r="I20" s="217"/>
      <c r="J20" s="222"/>
      <c r="K20" s="514"/>
      <c r="L20" s="216"/>
      <c r="M20" s="217"/>
      <c r="N20" s="222"/>
      <c r="O20" s="223"/>
      <c r="P20" s="222"/>
      <c r="Q20" s="223"/>
      <c r="R20" s="222"/>
      <c r="S20" s="223"/>
      <c r="T20" s="222"/>
      <c r="U20" s="436">
        <f t="shared" si="0"/>
        <v>0</v>
      </c>
      <c r="V20" s="437">
        <f t="shared" si="1"/>
        <v>0</v>
      </c>
      <c r="W20" s="88">
        <f>'t1'!M19</f>
        <v>0</v>
      </c>
      <c r="X20"/>
      <c r="Y20"/>
      <c r="Z20"/>
      <c r="AA20"/>
    </row>
    <row r="21" spans="1:27" ht="12.75" customHeight="1">
      <c r="A21" s="142" t="str">
        <f>'t1'!A20</f>
        <v>CAPITANO + 10 ANNI</v>
      </c>
      <c r="B21" s="214" t="str">
        <f>'t1'!B20</f>
        <v>018937</v>
      </c>
      <c r="C21" s="217"/>
      <c r="D21" s="222"/>
      <c r="E21" s="217"/>
      <c r="F21" s="222"/>
      <c r="G21" s="217"/>
      <c r="H21" s="222"/>
      <c r="I21" s="217"/>
      <c r="J21" s="222"/>
      <c r="K21" s="514"/>
      <c r="L21" s="216"/>
      <c r="M21" s="217"/>
      <c r="N21" s="222"/>
      <c r="O21" s="223"/>
      <c r="P21" s="222"/>
      <c r="Q21" s="223"/>
      <c r="R21" s="222"/>
      <c r="S21" s="223"/>
      <c r="T21" s="222"/>
      <c r="U21" s="436">
        <f t="shared" si="0"/>
        <v>0</v>
      </c>
      <c r="V21" s="437">
        <f t="shared" si="1"/>
        <v>0</v>
      </c>
      <c r="W21" s="88">
        <f>'t1'!M20</f>
        <v>0</v>
      </c>
      <c r="X21"/>
      <c r="Y21"/>
      <c r="Z21"/>
      <c r="AA21"/>
    </row>
    <row r="22" spans="1:27" ht="12.75" customHeight="1">
      <c r="A22" s="142" t="str">
        <f>'t1'!A21</f>
        <v>CAPITANO</v>
      </c>
      <c r="B22" s="214" t="str">
        <f>'t1'!B21</f>
        <v>018213</v>
      </c>
      <c r="C22" s="217"/>
      <c r="D22" s="222"/>
      <c r="E22" s="217"/>
      <c r="F22" s="222"/>
      <c r="G22" s="217"/>
      <c r="H22" s="222"/>
      <c r="I22" s="217"/>
      <c r="J22" s="222"/>
      <c r="K22" s="514"/>
      <c r="L22" s="216"/>
      <c r="M22" s="217"/>
      <c r="N22" s="222"/>
      <c r="O22" s="223"/>
      <c r="P22" s="222"/>
      <c r="Q22" s="223"/>
      <c r="R22" s="222"/>
      <c r="S22" s="223"/>
      <c r="T22" s="222"/>
      <c r="U22" s="436">
        <f t="shared" si="0"/>
        <v>0</v>
      </c>
      <c r="V22" s="437">
        <f t="shared" si="1"/>
        <v>0</v>
      </c>
      <c r="W22" s="88">
        <f>'t1'!M21</f>
        <v>0</v>
      </c>
      <c r="X22"/>
      <c r="Y22"/>
      <c r="Z22"/>
      <c r="AA22"/>
    </row>
    <row r="23" spans="1:27" ht="12.75" customHeight="1">
      <c r="A23" s="142" t="str">
        <f>'t1'!A22</f>
        <v>TENENTE</v>
      </c>
      <c r="B23" s="214" t="str">
        <f>'t1'!B22</f>
        <v>018226</v>
      </c>
      <c r="C23" s="217"/>
      <c r="D23" s="222"/>
      <c r="E23" s="217"/>
      <c r="F23" s="222"/>
      <c r="G23" s="217"/>
      <c r="H23" s="222"/>
      <c r="I23" s="217"/>
      <c r="J23" s="222"/>
      <c r="K23" s="514"/>
      <c r="L23" s="216"/>
      <c r="M23" s="217"/>
      <c r="N23" s="222"/>
      <c r="O23" s="223"/>
      <c r="P23" s="222"/>
      <c r="Q23" s="223"/>
      <c r="R23" s="222"/>
      <c r="S23" s="223"/>
      <c r="T23" s="222"/>
      <c r="U23" s="436">
        <f t="shared" si="0"/>
        <v>0</v>
      </c>
      <c r="V23" s="437">
        <f t="shared" si="1"/>
        <v>0</v>
      </c>
      <c r="W23" s="88">
        <f>'t1'!M22</f>
        <v>0</v>
      </c>
      <c r="X23"/>
      <c r="Y23"/>
      <c r="Z23"/>
      <c r="AA23"/>
    </row>
    <row r="24" spans="1:27" ht="12.75" customHeight="1">
      <c r="A24" s="142" t="str">
        <f>'t1'!A23</f>
        <v>SOTTOTENENTE</v>
      </c>
      <c r="B24" s="214" t="str">
        <f>'t1'!B23</f>
        <v>017225</v>
      </c>
      <c r="C24" s="217"/>
      <c r="D24" s="222"/>
      <c r="E24" s="217"/>
      <c r="F24" s="222"/>
      <c r="G24" s="217"/>
      <c r="H24" s="222"/>
      <c r="I24" s="217"/>
      <c r="J24" s="222"/>
      <c r="K24" s="514"/>
      <c r="L24" s="216"/>
      <c r="M24" s="217"/>
      <c r="N24" s="222"/>
      <c r="O24" s="223"/>
      <c r="P24" s="222"/>
      <c r="Q24" s="223"/>
      <c r="R24" s="222"/>
      <c r="S24" s="223"/>
      <c r="T24" s="222"/>
      <c r="U24" s="436">
        <f t="shared" si="0"/>
        <v>0</v>
      </c>
      <c r="V24" s="437">
        <f t="shared" si="1"/>
        <v>0</v>
      </c>
      <c r="W24" s="88">
        <f>'t1'!M23</f>
        <v>0</v>
      </c>
      <c r="X24"/>
      <c r="Y24"/>
      <c r="Z24"/>
      <c r="AA24"/>
    </row>
    <row r="25" spans="1:27" ht="12.75" customHeight="1">
      <c r="A25" s="142" t="str">
        <f>'t1'!A24</f>
        <v>LUOGOTENENTE CARICHE SPECIALI</v>
      </c>
      <c r="B25" s="214" t="str">
        <f>'t1'!B24</f>
        <v>017964</v>
      </c>
      <c r="C25" s="217"/>
      <c r="D25" s="222"/>
      <c r="E25" s="217"/>
      <c r="F25" s="222"/>
      <c r="G25" s="217"/>
      <c r="H25" s="222"/>
      <c r="I25" s="217"/>
      <c r="J25" s="222"/>
      <c r="K25" s="514"/>
      <c r="L25" s="216"/>
      <c r="M25" s="217"/>
      <c r="N25" s="222"/>
      <c r="O25" s="223"/>
      <c r="P25" s="222"/>
      <c r="Q25" s="223"/>
      <c r="R25" s="222"/>
      <c r="S25" s="223"/>
      <c r="T25" s="222"/>
      <c r="U25" s="436">
        <f t="shared" si="0"/>
        <v>0</v>
      </c>
      <c r="V25" s="437">
        <f t="shared" si="1"/>
        <v>0</v>
      </c>
      <c r="W25" s="88">
        <f>'t1'!M24</f>
        <v>0</v>
      </c>
      <c r="X25"/>
      <c r="Y25"/>
      <c r="Z25"/>
      <c r="AA25"/>
    </row>
    <row r="26" spans="1:27" ht="12.75" customHeight="1">
      <c r="A26" s="142" t="str">
        <f>'t1'!A25</f>
        <v>LUOGOTENENTE</v>
      </c>
      <c r="B26" s="214" t="str">
        <f>'t1'!B25</f>
        <v>017836</v>
      </c>
      <c r="C26" s="217"/>
      <c r="D26" s="222"/>
      <c r="E26" s="217"/>
      <c r="F26" s="222"/>
      <c r="G26" s="217"/>
      <c r="H26" s="222"/>
      <c r="I26" s="217"/>
      <c r="J26" s="222"/>
      <c r="K26" s="514"/>
      <c r="L26" s="216"/>
      <c r="M26" s="217"/>
      <c r="N26" s="222"/>
      <c r="O26" s="223"/>
      <c r="P26" s="222"/>
      <c r="Q26" s="223"/>
      <c r="R26" s="222"/>
      <c r="S26" s="223"/>
      <c r="T26" s="222"/>
      <c r="U26" s="436">
        <f t="shared" si="0"/>
        <v>0</v>
      </c>
      <c r="V26" s="437">
        <f t="shared" si="1"/>
        <v>0</v>
      </c>
      <c r="W26" s="88">
        <f>'t1'!M25</f>
        <v>0</v>
      </c>
      <c r="X26"/>
      <c r="Y26"/>
      <c r="Z26"/>
      <c r="AA26"/>
    </row>
    <row r="27" spans="1:27" ht="12.75" customHeight="1">
      <c r="A27" s="142" t="str">
        <f>'t1'!A26</f>
        <v>MARESCIALLO AIUTANTE CON 8 ANNI NEL GRADO</v>
      </c>
      <c r="B27" s="214" t="str">
        <f>'t1'!B26</f>
        <v>017837</v>
      </c>
      <c r="C27" s="217"/>
      <c r="D27" s="222"/>
      <c r="E27" s="217"/>
      <c r="F27" s="222"/>
      <c r="G27" s="217"/>
      <c r="H27" s="222"/>
      <c r="I27" s="217"/>
      <c r="J27" s="222"/>
      <c r="K27" s="514"/>
      <c r="L27" s="216"/>
      <c r="M27" s="217"/>
      <c r="N27" s="222"/>
      <c r="O27" s="223"/>
      <c r="P27" s="222"/>
      <c r="Q27" s="223"/>
      <c r="R27" s="222"/>
      <c r="S27" s="223"/>
      <c r="T27" s="222"/>
      <c r="U27" s="436">
        <f t="shared" si="0"/>
        <v>0</v>
      </c>
      <c r="V27" s="437">
        <f t="shared" si="1"/>
        <v>0</v>
      </c>
      <c r="W27" s="88">
        <f>'t1'!M26</f>
        <v>0</v>
      </c>
      <c r="X27"/>
      <c r="Y27"/>
      <c r="Z27"/>
      <c r="AA27"/>
    </row>
    <row r="28" spans="1:27" ht="12.75" customHeight="1">
      <c r="A28" s="142" t="str">
        <f>'t1'!A27</f>
        <v>MARESCIALLO AIUTANTE</v>
      </c>
      <c r="B28" s="214" t="str">
        <f>'t1'!B27</f>
        <v>017237</v>
      </c>
      <c r="C28" s="217"/>
      <c r="D28" s="222"/>
      <c r="E28" s="217"/>
      <c r="F28" s="222"/>
      <c r="G28" s="217"/>
      <c r="H28" s="222"/>
      <c r="I28" s="217"/>
      <c r="J28" s="222"/>
      <c r="K28" s="514"/>
      <c r="L28" s="216"/>
      <c r="M28" s="217"/>
      <c r="N28" s="222"/>
      <c r="O28" s="223"/>
      <c r="P28" s="222"/>
      <c r="Q28" s="223"/>
      <c r="R28" s="222"/>
      <c r="S28" s="223"/>
      <c r="T28" s="222"/>
      <c r="U28" s="436">
        <f t="shared" si="0"/>
        <v>0</v>
      </c>
      <c r="V28" s="437">
        <f t="shared" si="1"/>
        <v>0</v>
      </c>
      <c r="W28" s="88">
        <f>'t1'!M27</f>
        <v>0</v>
      </c>
      <c r="X28"/>
      <c r="Y28"/>
      <c r="Z28"/>
      <c r="AA28"/>
    </row>
    <row r="29" spans="1:27" ht="12.75" customHeight="1">
      <c r="A29" s="142" t="str">
        <f>'t1'!A28</f>
        <v>MARESCIALLO CAPO CON 10 ANNI</v>
      </c>
      <c r="B29" s="214" t="str">
        <f>'t1'!B28</f>
        <v>016MC0</v>
      </c>
      <c r="C29" s="217"/>
      <c r="D29" s="222"/>
      <c r="E29" s="217"/>
      <c r="F29" s="222"/>
      <c r="G29" s="217"/>
      <c r="H29" s="222"/>
      <c r="I29" s="217"/>
      <c r="J29" s="222"/>
      <c r="K29" s="514"/>
      <c r="L29" s="216"/>
      <c r="M29" s="217"/>
      <c r="N29" s="222"/>
      <c r="O29" s="223"/>
      <c r="P29" s="222"/>
      <c r="Q29" s="223"/>
      <c r="R29" s="222"/>
      <c r="S29" s="223"/>
      <c r="T29" s="222"/>
      <c r="U29" s="436">
        <f t="shared" si="0"/>
        <v>0</v>
      </c>
      <c r="V29" s="437">
        <f t="shared" si="1"/>
        <v>0</v>
      </c>
      <c r="W29" s="88">
        <f>'t1'!M28</f>
        <v>0</v>
      </c>
      <c r="X29"/>
      <c r="Y29"/>
      <c r="Z29"/>
      <c r="AA29"/>
    </row>
    <row r="30" spans="1:27" ht="12.75" customHeight="1">
      <c r="A30" s="142" t="str">
        <f>'t1'!A29</f>
        <v>MARESCIALLO CAPO</v>
      </c>
      <c r="B30" s="214" t="str">
        <f>'t1'!B29</f>
        <v>016224</v>
      </c>
      <c r="C30" s="217"/>
      <c r="D30" s="222"/>
      <c r="E30" s="217"/>
      <c r="F30" s="222"/>
      <c r="G30" s="217"/>
      <c r="H30" s="222"/>
      <c r="I30" s="217"/>
      <c r="J30" s="222"/>
      <c r="K30" s="514"/>
      <c r="L30" s="216"/>
      <c r="M30" s="217"/>
      <c r="N30" s="222"/>
      <c r="O30" s="223"/>
      <c r="P30" s="222"/>
      <c r="Q30" s="223"/>
      <c r="R30" s="222"/>
      <c r="S30" s="223"/>
      <c r="T30" s="222"/>
      <c r="U30" s="436">
        <f t="shared" si="0"/>
        <v>0</v>
      </c>
      <c r="V30" s="437">
        <f t="shared" si="1"/>
        <v>0</v>
      </c>
      <c r="W30" s="88">
        <f>'t1'!M29</f>
        <v>0</v>
      </c>
      <c r="X30"/>
      <c r="Y30"/>
      <c r="Z30"/>
      <c r="AA30"/>
    </row>
    <row r="31" spans="1:27" ht="12.75" customHeight="1">
      <c r="A31" s="142" t="str">
        <f>'t1'!A30</f>
        <v>MARESCIALLO ORDINARIO</v>
      </c>
      <c r="B31" s="214" t="str">
        <f>'t1'!B30</f>
        <v>015238</v>
      </c>
      <c r="C31" s="217"/>
      <c r="D31" s="222"/>
      <c r="E31" s="217"/>
      <c r="F31" s="222"/>
      <c r="G31" s="217"/>
      <c r="H31" s="222"/>
      <c r="I31" s="224"/>
      <c r="J31" s="222"/>
      <c r="K31" s="514"/>
      <c r="L31" s="216"/>
      <c r="M31" s="217"/>
      <c r="N31" s="222"/>
      <c r="O31" s="223"/>
      <c r="P31" s="222"/>
      <c r="Q31" s="223"/>
      <c r="R31" s="222"/>
      <c r="S31" s="223"/>
      <c r="T31" s="222"/>
      <c r="U31" s="436">
        <f t="shared" si="0"/>
        <v>0</v>
      </c>
      <c r="V31" s="437">
        <f t="shared" si="1"/>
        <v>0</v>
      </c>
      <c r="W31" s="88">
        <f>'t1'!M30</f>
        <v>0</v>
      </c>
      <c r="X31"/>
      <c r="Y31"/>
      <c r="Z31"/>
      <c r="AA31"/>
    </row>
    <row r="32" spans="1:27" ht="12.75" customHeight="1">
      <c r="A32" s="142" t="str">
        <f>'t1'!A31</f>
        <v>MARESCIALLO</v>
      </c>
      <c r="B32" s="214" t="str">
        <f>'t1'!B31</f>
        <v>014324</v>
      </c>
      <c r="C32" s="217"/>
      <c r="D32" s="222"/>
      <c r="E32" s="217"/>
      <c r="F32" s="222"/>
      <c r="G32" s="217"/>
      <c r="H32" s="222"/>
      <c r="I32" s="225"/>
      <c r="J32" s="222"/>
      <c r="K32" s="514"/>
      <c r="L32" s="216"/>
      <c r="M32" s="217"/>
      <c r="N32" s="222"/>
      <c r="O32" s="223"/>
      <c r="P32" s="222"/>
      <c r="Q32" s="223"/>
      <c r="R32" s="222"/>
      <c r="S32" s="223"/>
      <c r="T32" s="222"/>
      <c r="U32" s="436">
        <f t="shared" si="0"/>
        <v>0</v>
      </c>
      <c r="V32" s="437">
        <f t="shared" si="1"/>
        <v>0</v>
      </c>
      <c r="W32" s="88">
        <f>'t1'!M31</f>
        <v>0</v>
      </c>
      <c r="X32"/>
      <c r="Y32"/>
      <c r="Z32"/>
      <c r="AA32"/>
    </row>
    <row r="33" spans="1:27" ht="12.75" customHeight="1">
      <c r="A33" s="142" t="str">
        <f>'t1'!A32</f>
        <v>BRIGADIERE CAPO QUALIFICA SPECIALE</v>
      </c>
      <c r="B33" s="214" t="str">
        <f>'t1'!B32</f>
        <v>015965</v>
      </c>
      <c r="C33" s="217"/>
      <c r="D33" s="222"/>
      <c r="E33" s="217"/>
      <c r="F33" s="222"/>
      <c r="G33" s="217"/>
      <c r="H33" s="222"/>
      <c r="I33" s="217"/>
      <c r="J33" s="222"/>
      <c r="K33" s="514"/>
      <c r="L33" s="216"/>
      <c r="M33" s="217"/>
      <c r="N33" s="222"/>
      <c r="O33" s="223"/>
      <c r="P33" s="222"/>
      <c r="Q33" s="223"/>
      <c r="R33" s="222"/>
      <c r="S33" s="223"/>
      <c r="T33" s="222"/>
      <c r="U33" s="436">
        <f t="shared" si="0"/>
        <v>0</v>
      </c>
      <c r="V33" s="437">
        <f t="shared" si="1"/>
        <v>0</v>
      </c>
      <c r="W33" s="88">
        <f>'t1'!M32</f>
        <v>0</v>
      </c>
      <c r="X33"/>
      <c r="Y33"/>
      <c r="Z33"/>
      <c r="AA33"/>
    </row>
    <row r="34" spans="1:27" ht="12.75" customHeight="1">
      <c r="A34" s="142" t="str">
        <f>'t1'!A33</f>
        <v>BRIGADIERE CAPO CON 4 ANNI NEL GRADO</v>
      </c>
      <c r="B34" s="214" t="str">
        <f>'t1'!B33</f>
        <v>015966</v>
      </c>
      <c r="C34" s="217"/>
      <c r="D34" s="222"/>
      <c r="E34" s="217"/>
      <c r="F34" s="222"/>
      <c r="G34" s="217"/>
      <c r="H34" s="222"/>
      <c r="I34" s="217"/>
      <c r="J34" s="222"/>
      <c r="K34" s="514"/>
      <c r="L34" s="216"/>
      <c r="M34" s="217"/>
      <c r="N34" s="222"/>
      <c r="O34" s="223"/>
      <c r="P34" s="222"/>
      <c r="Q34" s="223"/>
      <c r="R34" s="222"/>
      <c r="S34" s="223"/>
      <c r="T34" s="222"/>
      <c r="U34" s="436">
        <f t="shared" si="0"/>
        <v>0</v>
      </c>
      <c r="V34" s="437">
        <f t="shared" si="1"/>
        <v>0</v>
      </c>
      <c r="W34" s="88">
        <f>'t1'!M33</f>
        <v>0</v>
      </c>
      <c r="X34"/>
      <c r="Y34"/>
      <c r="Z34"/>
      <c r="AA34"/>
    </row>
    <row r="35" spans="1:27" ht="12.75" customHeight="1">
      <c r="A35" s="142" t="str">
        <f>'t1'!A34</f>
        <v>BRIGADIERE CAPO</v>
      </c>
      <c r="B35" s="214" t="str">
        <f>'t1'!B34</f>
        <v>015212</v>
      </c>
      <c r="C35" s="217"/>
      <c r="D35" s="222"/>
      <c r="E35" s="217"/>
      <c r="F35" s="222"/>
      <c r="G35" s="217"/>
      <c r="H35" s="222"/>
      <c r="I35" s="217"/>
      <c r="J35" s="222"/>
      <c r="K35" s="514"/>
      <c r="L35" s="216"/>
      <c r="M35" s="217"/>
      <c r="N35" s="222"/>
      <c r="O35" s="223"/>
      <c r="P35" s="222"/>
      <c r="Q35" s="223"/>
      <c r="R35" s="222"/>
      <c r="S35" s="223"/>
      <c r="T35" s="222"/>
      <c r="U35" s="436">
        <f t="shared" si="0"/>
        <v>0</v>
      </c>
      <c r="V35" s="437">
        <f t="shared" si="1"/>
        <v>0</v>
      </c>
      <c r="W35" s="88">
        <f>'t1'!M34</f>
        <v>0</v>
      </c>
      <c r="X35"/>
      <c r="Y35"/>
      <c r="Z35"/>
      <c r="AA35"/>
    </row>
    <row r="36" spans="1:27" ht="12.75" customHeight="1">
      <c r="A36" s="142" t="str">
        <f>'t1'!A35</f>
        <v>BRIGADIERE</v>
      </c>
      <c r="B36" s="214" t="str">
        <f>'t1'!B35</f>
        <v>014211</v>
      </c>
      <c r="C36" s="217"/>
      <c r="D36" s="222"/>
      <c r="E36" s="217"/>
      <c r="F36" s="222"/>
      <c r="G36" s="217"/>
      <c r="H36" s="222"/>
      <c r="I36" s="217"/>
      <c r="J36" s="222"/>
      <c r="K36" s="514"/>
      <c r="L36" s="216"/>
      <c r="M36" s="217"/>
      <c r="N36" s="222"/>
      <c r="O36" s="223"/>
      <c r="P36" s="222"/>
      <c r="Q36" s="223"/>
      <c r="R36" s="222"/>
      <c r="S36" s="223"/>
      <c r="T36" s="222"/>
      <c r="U36" s="436">
        <f t="shared" si="0"/>
        <v>0</v>
      </c>
      <c r="V36" s="437">
        <f t="shared" si="1"/>
        <v>0</v>
      </c>
      <c r="W36" s="88">
        <f>'t1'!M35</f>
        <v>0</v>
      </c>
      <c r="X36"/>
      <c r="Y36"/>
      <c r="Z36"/>
      <c r="AA36"/>
    </row>
    <row r="37" spans="1:27" ht="12.75" customHeight="1">
      <c r="A37" s="142" t="str">
        <f>'t1'!A36</f>
        <v>VICE BRIGADIERE</v>
      </c>
      <c r="B37" s="214" t="str">
        <f>'t1'!B36</f>
        <v>014230</v>
      </c>
      <c r="C37" s="217"/>
      <c r="D37" s="222"/>
      <c r="E37" s="217"/>
      <c r="F37" s="222"/>
      <c r="G37" s="217"/>
      <c r="H37" s="222"/>
      <c r="I37" s="217"/>
      <c r="J37" s="222"/>
      <c r="K37" s="514"/>
      <c r="L37" s="216"/>
      <c r="M37" s="217"/>
      <c r="N37" s="222"/>
      <c r="O37" s="223"/>
      <c r="P37" s="222"/>
      <c r="Q37" s="223"/>
      <c r="R37" s="222"/>
      <c r="S37" s="223"/>
      <c r="T37" s="222"/>
      <c r="U37" s="436">
        <f t="shared" si="0"/>
        <v>0</v>
      </c>
      <c r="V37" s="437">
        <f t="shared" si="1"/>
        <v>0</v>
      </c>
      <c r="W37" s="88">
        <f>'t1'!M36</f>
        <v>0</v>
      </c>
      <c r="X37"/>
      <c r="Y37"/>
      <c r="Z37"/>
      <c r="AA37"/>
    </row>
    <row r="38" spans="1:27" ht="12.75" customHeight="1">
      <c r="A38" s="142" t="str">
        <f>'t1'!A37</f>
        <v>APPUNTATO SCELTO QUALIFICA SPECIALE</v>
      </c>
      <c r="B38" s="214" t="str">
        <f>'t1'!B37</f>
        <v>013967</v>
      </c>
      <c r="C38" s="217"/>
      <c r="D38" s="222"/>
      <c r="E38" s="217"/>
      <c r="F38" s="222"/>
      <c r="G38" s="217"/>
      <c r="H38" s="222"/>
      <c r="I38" s="217"/>
      <c r="J38" s="222"/>
      <c r="K38" s="514"/>
      <c r="L38" s="216"/>
      <c r="M38" s="217"/>
      <c r="N38" s="222"/>
      <c r="O38" s="223"/>
      <c r="P38" s="222"/>
      <c r="Q38" s="223"/>
      <c r="R38" s="222"/>
      <c r="S38" s="223"/>
      <c r="T38" s="222"/>
      <c r="U38" s="436">
        <f t="shared" si="0"/>
        <v>0</v>
      </c>
      <c r="V38" s="437">
        <f t="shared" si="1"/>
        <v>0</v>
      </c>
      <c r="W38" s="88">
        <f>'t1'!M37</f>
        <v>0</v>
      </c>
      <c r="X38"/>
      <c r="Y38"/>
      <c r="Z38"/>
      <c r="AA38"/>
    </row>
    <row r="39" spans="1:27" ht="12.75" customHeight="1">
      <c r="A39" s="142" t="str">
        <f>'t1'!A38</f>
        <v>APPUNTATO SCELTO CON 5 ANNI NEL GRADO</v>
      </c>
      <c r="B39" s="214" t="str">
        <f>'t1'!B38</f>
        <v>013968</v>
      </c>
      <c r="C39" s="217"/>
      <c r="D39" s="222"/>
      <c r="E39" s="217"/>
      <c r="F39" s="222"/>
      <c r="G39" s="217"/>
      <c r="H39" s="222"/>
      <c r="I39" s="217"/>
      <c r="J39" s="222"/>
      <c r="K39" s="514"/>
      <c r="L39" s="216"/>
      <c r="M39" s="217"/>
      <c r="N39" s="222"/>
      <c r="O39" s="223"/>
      <c r="P39" s="222"/>
      <c r="Q39" s="223"/>
      <c r="R39" s="222"/>
      <c r="S39" s="223"/>
      <c r="T39" s="222"/>
      <c r="U39" s="436">
        <f t="shared" si="0"/>
        <v>0</v>
      </c>
      <c r="V39" s="437">
        <f t="shared" si="1"/>
        <v>0</v>
      </c>
      <c r="W39" s="88">
        <f>'t1'!M38</f>
        <v>0</v>
      </c>
      <c r="X39"/>
      <c r="Y39"/>
      <c r="Z39"/>
      <c r="AA39"/>
    </row>
    <row r="40" spans="1:27" ht="12.75" customHeight="1">
      <c r="A40" s="142" t="str">
        <f>'t1'!A39</f>
        <v>APPUNTATO SCELTO</v>
      </c>
      <c r="B40" s="214" t="str">
        <f>'t1'!B39</f>
        <v>013231</v>
      </c>
      <c r="C40" s="217"/>
      <c r="D40" s="222"/>
      <c r="E40" s="217"/>
      <c r="F40" s="222"/>
      <c r="G40" s="217"/>
      <c r="H40" s="222"/>
      <c r="I40" s="217"/>
      <c r="J40" s="222"/>
      <c r="K40" s="514"/>
      <c r="L40" s="216"/>
      <c r="M40" s="217"/>
      <c r="N40" s="222"/>
      <c r="O40" s="223"/>
      <c r="P40" s="222"/>
      <c r="Q40" s="223"/>
      <c r="R40" s="222"/>
      <c r="S40" s="223"/>
      <c r="T40" s="222"/>
      <c r="U40" s="436">
        <f t="shared" si="0"/>
        <v>0</v>
      </c>
      <c r="V40" s="437">
        <f t="shared" si="1"/>
        <v>0</v>
      </c>
      <c r="W40" s="88">
        <f>'t1'!M39</f>
        <v>0</v>
      </c>
      <c r="X40"/>
      <c r="Y40"/>
      <c r="Z40"/>
      <c r="AA40"/>
    </row>
    <row r="41" spans="1:27" ht="12.75" customHeight="1">
      <c r="A41" s="142" t="str">
        <f>'t1'!A40</f>
        <v>APPUNTATO</v>
      </c>
      <c r="B41" s="214" t="str">
        <f>'t1'!B40</f>
        <v>013210</v>
      </c>
      <c r="C41" s="217"/>
      <c r="D41" s="222"/>
      <c r="E41" s="217"/>
      <c r="F41" s="222"/>
      <c r="G41" s="217"/>
      <c r="H41" s="222"/>
      <c r="I41" s="217"/>
      <c r="J41" s="222"/>
      <c r="K41" s="514"/>
      <c r="L41" s="216"/>
      <c r="M41" s="217"/>
      <c r="N41" s="222"/>
      <c r="O41" s="223"/>
      <c r="P41" s="222"/>
      <c r="Q41" s="223"/>
      <c r="R41" s="222"/>
      <c r="S41" s="223"/>
      <c r="T41" s="222"/>
      <c r="U41" s="436">
        <f t="shared" si="0"/>
        <v>0</v>
      </c>
      <c r="V41" s="437">
        <f t="shared" si="1"/>
        <v>0</v>
      </c>
      <c r="W41" s="88">
        <f>'t1'!M40</f>
        <v>0</v>
      </c>
      <c r="X41"/>
      <c r="Y41"/>
      <c r="Z41"/>
      <c r="AA41"/>
    </row>
    <row r="42" spans="1:27" ht="12.75" customHeight="1">
      <c r="A42" s="142" t="str">
        <f>'t1'!A41</f>
        <v>FINANZIERE SCELTO</v>
      </c>
      <c r="B42" s="214" t="str">
        <f>'t1'!B41</f>
        <v>013236</v>
      </c>
      <c r="C42" s="217"/>
      <c r="D42" s="222"/>
      <c r="E42" s="217"/>
      <c r="F42" s="222"/>
      <c r="G42" s="217"/>
      <c r="H42" s="222"/>
      <c r="I42" s="217"/>
      <c r="J42" s="222"/>
      <c r="K42" s="514"/>
      <c r="L42" s="216"/>
      <c r="M42" s="217"/>
      <c r="N42" s="222"/>
      <c r="O42" s="223"/>
      <c r="P42" s="222"/>
      <c r="Q42" s="223"/>
      <c r="R42" s="222"/>
      <c r="S42" s="223"/>
      <c r="T42" s="222"/>
      <c r="U42" s="436">
        <f t="shared" si="0"/>
        <v>0</v>
      </c>
      <c r="V42" s="437">
        <f t="shared" si="1"/>
        <v>0</v>
      </c>
      <c r="W42" s="88">
        <f>'t1'!M41</f>
        <v>0</v>
      </c>
      <c r="X42"/>
      <c r="Y42"/>
      <c r="Z42"/>
      <c r="AA42"/>
    </row>
    <row r="43" spans="1:27" ht="12.75" customHeight="1">
      <c r="A43" s="142" t="str">
        <f>'t1'!A42</f>
        <v>FINANZIERE</v>
      </c>
      <c r="B43" s="214" t="str">
        <f>'t1'!B42</f>
        <v>013234</v>
      </c>
      <c r="C43" s="217"/>
      <c r="D43" s="222"/>
      <c r="E43" s="217"/>
      <c r="F43" s="222"/>
      <c r="G43" s="217"/>
      <c r="H43" s="222"/>
      <c r="I43" s="217"/>
      <c r="J43" s="222"/>
      <c r="K43" s="514"/>
      <c r="L43" s="216"/>
      <c r="M43" s="217"/>
      <c r="N43" s="222"/>
      <c r="O43" s="223"/>
      <c r="P43" s="222"/>
      <c r="Q43" s="223"/>
      <c r="R43" s="222"/>
      <c r="S43" s="223"/>
      <c r="T43" s="222"/>
      <c r="U43" s="436">
        <f t="shared" si="0"/>
        <v>0</v>
      </c>
      <c r="V43" s="437">
        <f t="shared" si="1"/>
        <v>0</v>
      </c>
      <c r="W43" s="88">
        <f>'t1'!M42</f>
        <v>0</v>
      </c>
      <c r="X43"/>
      <c r="Y43"/>
      <c r="Z43"/>
      <c r="AA43"/>
    </row>
    <row r="44" spans="1:27" ht="12.75" customHeight="1" thickBot="1">
      <c r="A44" s="142" t="str">
        <f>'t1'!A43</f>
        <v>ALLIEVI</v>
      </c>
      <c r="B44" s="214" t="str">
        <f>'t1'!B43</f>
        <v>000180</v>
      </c>
      <c r="C44" s="217"/>
      <c r="D44" s="222"/>
      <c r="E44" s="217"/>
      <c r="F44" s="222"/>
      <c r="G44" s="217"/>
      <c r="H44" s="222"/>
      <c r="I44" s="217"/>
      <c r="J44" s="222"/>
      <c r="K44" s="514"/>
      <c r="L44" s="216"/>
      <c r="M44" s="217"/>
      <c r="N44" s="222"/>
      <c r="O44" s="223"/>
      <c r="P44" s="222"/>
      <c r="Q44" s="223"/>
      <c r="R44" s="222"/>
      <c r="S44" s="223"/>
      <c r="T44" s="222"/>
      <c r="U44" s="436">
        <f t="shared" si="0"/>
        <v>0</v>
      </c>
      <c r="V44" s="437">
        <f t="shared" si="1"/>
        <v>0</v>
      </c>
      <c r="W44" s="88">
        <f>'t1'!M43</f>
        <v>0</v>
      </c>
      <c r="X44"/>
      <c r="Y44"/>
      <c r="Z44"/>
      <c r="AA44"/>
    </row>
    <row r="45" spans="1:27" ht="13.5" customHeight="1" thickBot="1" thickTop="1">
      <c r="A45" s="294" t="s">
        <v>58</v>
      </c>
      <c r="B45" s="96"/>
      <c r="C45" s="438">
        <f aca="true" t="shared" si="2" ref="C45:V45">SUM(C7:C44)</f>
        <v>0</v>
      </c>
      <c r="D45" s="439">
        <f t="shared" si="2"/>
        <v>0</v>
      </c>
      <c r="E45" s="438">
        <f t="shared" si="2"/>
        <v>0</v>
      </c>
      <c r="F45" s="439">
        <f t="shared" si="2"/>
        <v>0</v>
      </c>
      <c r="G45" s="438">
        <f t="shared" si="2"/>
        <v>0</v>
      </c>
      <c r="H45" s="439">
        <f t="shared" si="2"/>
        <v>0</v>
      </c>
      <c r="I45" s="438">
        <f t="shared" si="2"/>
        <v>0</v>
      </c>
      <c r="J45" s="439">
        <f t="shared" si="2"/>
        <v>0</v>
      </c>
      <c r="K45" s="438">
        <f t="shared" si="2"/>
        <v>0</v>
      </c>
      <c r="L45" s="513">
        <f t="shared" si="2"/>
        <v>0</v>
      </c>
      <c r="M45" s="438">
        <f t="shared" si="2"/>
        <v>0</v>
      </c>
      <c r="N45" s="439">
        <f t="shared" si="2"/>
        <v>0</v>
      </c>
      <c r="O45" s="438">
        <f t="shared" si="2"/>
        <v>0</v>
      </c>
      <c r="P45" s="439">
        <f t="shared" si="2"/>
        <v>0</v>
      </c>
      <c r="Q45" s="438">
        <f>SUM(Q7:Q44)</f>
        <v>0</v>
      </c>
      <c r="R45" s="439">
        <f>SUM(R7:R44)</f>
        <v>0</v>
      </c>
      <c r="S45" s="438">
        <f t="shared" si="2"/>
        <v>0</v>
      </c>
      <c r="T45" s="439">
        <f t="shared" si="2"/>
        <v>0</v>
      </c>
      <c r="U45" s="438">
        <f t="shared" si="2"/>
        <v>0</v>
      </c>
      <c r="V45" s="526">
        <f t="shared" si="2"/>
        <v>0</v>
      </c>
      <c r="X45"/>
      <c r="Y45"/>
      <c r="Z45"/>
      <c r="AA45"/>
    </row>
    <row r="46" ht="18.75" customHeight="1">
      <c r="A46" s="88" t="s">
        <v>85</v>
      </c>
    </row>
    <row r="47" spans="1:14" ht="9.75">
      <c r="A47" s="21"/>
      <c r="B47" s="7"/>
      <c r="C47" s="5"/>
      <c r="D47" s="5"/>
      <c r="E47" s="5"/>
      <c r="F47" s="5"/>
      <c r="G47" s="5"/>
      <c r="H47" s="5"/>
      <c r="I47" s="5"/>
      <c r="J47" s="5"/>
      <c r="K47" s="5"/>
      <c r="L47" s="5"/>
      <c r="M47" s="5"/>
      <c r="N47" s="5"/>
    </row>
    <row r="48" ht="9.75">
      <c r="A48" s="21"/>
    </row>
  </sheetData>
  <sheetProtection password="EA98" sheet="1" formatColumns="0" selectLockedCells="1"/>
  <mergeCells count="22">
    <mergeCell ref="A1:T1"/>
    <mergeCell ref="G4:H4"/>
    <mergeCell ref="C5:D5"/>
    <mergeCell ref="E5:F5"/>
    <mergeCell ref="G5:H5"/>
    <mergeCell ref="O4:P4"/>
    <mergeCell ref="I5:J5"/>
    <mergeCell ref="K4:L4"/>
    <mergeCell ref="N2:V2"/>
    <mergeCell ref="Q5:R5"/>
    <mergeCell ref="O5:P5"/>
    <mergeCell ref="K5:L5"/>
    <mergeCell ref="Q4:R4"/>
    <mergeCell ref="S4:T4"/>
    <mergeCell ref="M4:N4"/>
    <mergeCell ref="U4:V4"/>
    <mergeCell ref="U5:V5"/>
    <mergeCell ref="M5:N5"/>
    <mergeCell ref="S5:T5"/>
    <mergeCell ref="C4:D4"/>
    <mergeCell ref="E4:F4"/>
    <mergeCell ref="I4:J4"/>
  </mergeCells>
  <printOptions horizontalCentered="1" verticalCentered="1"/>
  <pageMargins left="0" right="0" top="0.15748031496062992" bottom="0.15748031496062992" header="0.1968503937007874" footer="0.1968503937007874"/>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sheetPr codeName="Foglio13"/>
  <dimension ref="A1:W47"/>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47.83203125" style="77" customWidth="1"/>
    <col min="2" max="2" width="10.66015625" style="87" customWidth="1"/>
    <col min="3" max="8" width="10.83203125" style="77" customWidth="1"/>
    <col min="9" max="12" width="11.16015625" style="77" customWidth="1"/>
    <col min="13" max="20" width="10.33203125" style="77" customWidth="1"/>
    <col min="21" max="22" width="10.83203125" style="77" customWidth="1"/>
    <col min="23" max="23" width="5.83203125" style="77" hidden="1" customWidth="1"/>
    <col min="24" max="16384" width="10.66015625" style="77" customWidth="1"/>
  </cols>
  <sheetData>
    <row r="1" spans="1:23" s="5" customFormat="1" ht="43.5" customHeight="1">
      <c r="A1" s="972" t="str">
        <f>'t1'!A1</f>
        <v>GUARDIA di FINANZA - anno 2021</v>
      </c>
      <c r="B1" s="972"/>
      <c r="C1" s="972"/>
      <c r="D1" s="972"/>
      <c r="E1" s="972"/>
      <c r="F1" s="972"/>
      <c r="G1" s="972"/>
      <c r="H1" s="972"/>
      <c r="I1" s="972"/>
      <c r="J1" s="972"/>
      <c r="K1" s="972"/>
      <c r="L1" s="972"/>
      <c r="M1" s="972"/>
      <c r="N1" s="972"/>
      <c r="O1" s="972"/>
      <c r="P1" s="972"/>
      <c r="Q1" s="346"/>
      <c r="R1" s="346"/>
      <c r="S1" s="346"/>
      <c r="T1" s="346"/>
      <c r="U1" s="3"/>
      <c r="V1" s="310"/>
      <c r="W1"/>
    </row>
    <row r="2" spans="1:22" ht="30" customHeight="1" thickBot="1">
      <c r="A2" s="73"/>
      <c r="B2" s="74"/>
      <c r="C2" s="75"/>
      <c r="D2" s="76"/>
      <c r="E2" s="76"/>
      <c r="F2" s="76"/>
      <c r="G2" s="75"/>
      <c r="H2" s="75"/>
      <c r="I2" s="75"/>
      <c r="J2" s="973"/>
      <c r="K2" s="973"/>
      <c r="L2" s="973"/>
      <c r="M2" s="973"/>
      <c r="N2" s="973"/>
      <c r="O2" s="973"/>
      <c r="P2" s="973"/>
      <c r="Q2" s="973"/>
      <c r="R2" s="973"/>
      <c r="S2" s="973"/>
      <c r="T2" s="973"/>
      <c r="U2" s="973"/>
      <c r="V2" s="973"/>
    </row>
    <row r="3" spans="1:22" ht="15" customHeight="1" thickBot="1">
      <c r="A3" s="78"/>
      <c r="B3" s="79"/>
      <c r="C3" s="80" t="s">
        <v>225</v>
      </c>
      <c r="D3" s="81"/>
      <c r="E3" s="81"/>
      <c r="F3" s="81"/>
      <c r="G3" s="81"/>
      <c r="H3" s="81"/>
      <c r="I3" s="81"/>
      <c r="J3" s="81"/>
      <c r="K3" s="81"/>
      <c r="L3" s="81"/>
      <c r="M3" s="81"/>
      <c r="N3" s="81"/>
      <c r="O3" s="81"/>
      <c r="P3" s="81"/>
      <c r="Q3" s="81"/>
      <c r="R3" s="81"/>
      <c r="S3" s="81"/>
      <c r="T3" s="81"/>
      <c r="U3" s="81"/>
      <c r="V3" s="82"/>
    </row>
    <row r="4" spans="1:22" ht="37.5" customHeight="1" thickTop="1">
      <c r="A4" s="279" t="s">
        <v>121</v>
      </c>
      <c r="B4" s="83" t="s">
        <v>55</v>
      </c>
      <c r="C4" s="993" t="s">
        <v>308</v>
      </c>
      <c r="D4" s="975"/>
      <c r="E4" s="993" t="s">
        <v>83</v>
      </c>
      <c r="F4" s="975"/>
      <c r="G4" s="993" t="s">
        <v>531</v>
      </c>
      <c r="H4" s="994"/>
      <c r="I4" s="995" t="s">
        <v>286</v>
      </c>
      <c r="J4" s="999"/>
      <c r="K4" s="993" t="s">
        <v>287</v>
      </c>
      <c r="L4" s="994"/>
      <c r="M4" s="993" t="s">
        <v>288</v>
      </c>
      <c r="N4" s="994"/>
      <c r="O4" s="995" t="s">
        <v>289</v>
      </c>
      <c r="P4" s="996"/>
      <c r="Q4" s="993" t="s">
        <v>518</v>
      </c>
      <c r="R4" s="994"/>
      <c r="S4" s="995" t="s">
        <v>600</v>
      </c>
      <c r="T4" s="996"/>
      <c r="U4" s="991" t="s">
        <v>58</v>
      </c>
      <c r="V4" s="992"/>
    </row>
    <row r="5" spans="1:22" ht="9.75">
      <c r="A5" s="579"/>
      <c r="B5" s="83"/>
      <c r="C5" s="997" t="s">
        <v>315</v>
      </c>
      <c r="D5" s="998"/>
      <c r="E5" s="997" t="s">
        <v>316</v>
      </c>
      <c r="F5" s="998"/>
      <c r="G5" s="997" t="s">
        <v>317</v>
      </c>
      <c r="H5" s="998"/>
      <c r="I5" s="997" t="s">
        <v>318</v>
      </c>
      <c r="J5" s="998"/>
      <c r="K5" s="997" t="s">
        <v>319</v>
      </c>
      <c r="L5" s="998"/>
      <c r="M5" s="997" t="s">
        <v>320</v>
      </c>
      <c r="N5" s="998"/>
      <c r="O5" s="997" t="s">
        <v>321</v>
      </c>
      <c r="P5" s="998"/>
      <c r="Q5" s="997" t="s">
        <v>519</v>
      </c>
      <c r="R5" s="998"/>
      <c r="S5" s="997" t="s">
        <v>601</v>
      </c>
      <c r="T5" s="998"/>
      <c r="U5" s="1000"/>
      <c r="V5" s="1001"/>
    </row>
    <row r="6" spans="1:22" ht="10.5" thickBot="1">
      <c r="A6" s="763" t="s">
        <v>538</v>
      </c>
      <c r="B6" s="84"/>
      <c r="C6" s="583" t="s">
        <v>56</v>
      </c>
      <c r="D6" s="584" t="s">
        <v>57</v>
      </c>
      <c r="E6" s="583" t="s">
        <v>56</v>
      </c>
      <c r="F6" s="584" t="s">
        <v>57</v>
      </c>
      <c r="G6" s="583" t="s">
        <v>56</v>
      </c>
      <c r="H6" s="584" t="s">
        <v>57</v>
      </c>
      <c r="I6" s="583" t="s">
        <v>56</v>
      </c>
      <c r="J6" s="584" t="s">
        <v>57</v>
      </c>
      <c r="K6" s="583" t="s">
        <v>56</v>
      </c>
      <c r="L6" s="584" t="s">
        <v>57</v>
      </c>
      <c r="M6" s="583" t="s">
        <v>56</v>
      </c>
      <c r="N6" s="584" t="s">
        <v>57</v>
      </c>
      <c r="O6" s="583" t="s">
        <v>56</v>
      </c>
      <c r="P6" s="584" t="s">
        <v>57</v>
      </c>
      <c r="Q6" s="583" t="s">
        <v>56</v>
      </c>
      <c r="R6" s="584" t="s">
        <v>57</v>
      </c>
      <c r="S6" s="583" t="s">
        <v>56</v>
      </c>
      <c r="T6" s="584" t="s">
        <v>57</v>
      </c>
      <c r="U6" s="583" t="s">
        <v>56</v>
      </c>
      <c r="V6" s="585" t="s">
        <v>57</v>
      </c>
    </row>
    <row r="7" spans="1:23" ht="12" customHeight="1" thickTop="1">
      <c r="A7" s="20" t="str">
        <f>'t1'!A6</f>
        <v>COMANDANTE GENERALE</v>
      </c>
      <c r="B7" s="221" t="str">
        <f>'t1'!B6</f>
        <v>0D0219</v>
      </c>
      <c r="C7" s="633"/>
      <c r="D7" s="634"/>
      <c r="E7" s="633"/>
      <c r="F7" s="635"/>
      <c r="G7" s="633"/>
      <c r="H7" s="635"/>
      <c r="I7" s="633"/>
      <c r="J7" s="634"/>
      <c r="K7" s="635"/>
      <c r="L7" s="634"/>
      <c r="M7" s="635"/>
      <c r="N7" s="634"/>
      <c r="O7" s="636"/>
      <c r="P7" s="637"/>
      <c r="Q7" s="735"/>
      <c r="R7" s="736"/>
      <c r="S7" s="737"/>
      <c r="T7" s="736"/>
      <c r="U7" s="440">
        <f>SUM(C7,E7,G7,I7,K7,M7,O7,Q7,S7)</f>
        <v>0</v>
      </c>
      <c r="V7" s="441">
        <f>SUM(D7,F7,H7,J7,L7,N7,P7,R7,T7)</f>
        <v>0</v>
      </c>
      <c r="W7" s="77">
        <f>'t1'!M6</f>
        <v>0</v>
      </c>
    </row>
    <row r="8" spans="1:23" ht="12" customHeight="1">
      <c r="A8" s="142" t="str">
        <f>'t1'!A7</f>
        <v>GENERALE CORPO DI ARMATA</v>
      </c>
      <c r="B8" s="214" t="str">
        <f>'t1'!B7</f>
        <v>0D0554</v>
      </c>
      <c r="C8" s="638"/>
      <c r="D8" s="639"/>
      <c r="E8" s="638"/>
      <c r="F8" s="640"/>
      <c r="G8" s="638"/>
      <c r="H8" s="640"/>
      <c r="I8" s="638"/>
      <c r="J8" s="639"/>
      <c r="K8" s="640"/>
      <c r="L8" s="639"/>
      <c r="M8" s="640"/>
      <c r="N8" s="639"/>
      <c r="O8" s="641"/>
      <c r="P8" s="642"/>
      <c r="Q8" s="738"/>
      <c r="R8" s="739"/>
      <c r="S8" s="740"/>
      <c r="T8" s="739"/>
      <c r="U8" s="440">
        <f aca="true" t="shared" si="0" ref="U8:U44">SUM(C8,E8,G8,I8,K8,M8,O8,Q8,S8)</f>
        <v>0</v>
      </c>
      <c r="V8" s="441">
        <f aca="true" t="shared" si="1" ref="V8:V44">SUM(D8,F8,H8,J8,L8,N8,P8,R8,T8)</f>
        <v>0</v>
      </c>
      <c r="W8" s="77">
        <f>'t1'!M7</f>
        <v>0</v>
      </c>
    </row>
    <row r="9" spans="1:23" ht="12" customHeight="1">
      <c r="A9" s="142" t="str">
        <f>'t1'!A8</f>
        <v>GENERALE DI DIVISIONE</v>
      </c>
      <c r="B9" s="214" t="str">
        <f>'t1'!B8</f>
        <v>0D0221</v>
      </c>
      <c r="C9" s="638"/>
      <c r="D9" s="639"/>
      <c r="E9" s="638"/>
      <c r="F9" s="640"/>
      <c r="G9" s="638"/>
      <c r="H9" s="640"/>
      <c r="I9" s="638"/>
      <c r="J9" s="639"/>
      <c r="K9" s="640"/>
      <c r="L9" s="639"/>
      <c r="M9" s="640"/>
      <c r="N9" s="639"/>
      <c r="O9" s="641"/>
      <c r="P9" s="642"/>
      <c r="Q9" s="738"/>
      <c r="R9" s="739"/>
      <c r="S9" s="740"/>
      <c r="T9" s="739"/>
      <c r="U9" s="440">
        <f t="shared" si="0"/>
        <v>0</v>
      </c>
      <c r="V9" s="441">
        <f t="shared" si="1"/>
        <v>0</v>
      </c>
      <c r="W9" s="77">
        <f>'t1'!M8</f>
        <v>0</v>
      </c>
    </row>
    <row r="10" spans="1:23" ht="12" customHeight="1">
      <c r="A10" s="142" t="str">
        <f>'t1'!A9</f>
        <v>GENERALE DI BRIGATA</v>
      </c>
      <c r="B10" s="214" t="str">
        <f>'t1'!B9</f>
        <v>0D0220</v>
      </c>
      <c r="C10" s="638"/>
      <c r="D10" s="639"/>
      <c r="E10" s="638"/>
      <c r="F10" s="640"/>
      <c r="G10" s="638"/>
      <c r="H10" s="640"/>
      <c r="I10" s="638"/>
      <c r="J10" s="639"/>
      <c r="K10" s="640"/>
      <c r="L10" s="639"/>
      <c r="M10" s="640"/>
      <c r="N10" s="639"/>
      <c r="O10" s="641"/>
      <c r="P10" s="642"/>
      <c r="Q10" s="738"/>
      <c r="R10" s="739"/>
      <c r="S10" s="740"/>
      <c r="T10" s="739"/>
      <c r="U10" s="440">
        <f t="shared" si="0"/>
        <v>0</v>
      </c>
      <c r="V10" s="441">
        <f t="shared" si="1"/>
        <v>0</v>
      </c>
      <c r="W10" s="77">
        <f>'t1'!M9</f>
        <v>0</v>
      </c>
    </row>
    <row r="11" spans="1:23" ht="12" customHeight="1">
      <c r="A11" s="142" t="str">
        <f>'t1'!A10</f>
        <v>COLONNELLO + 23 ANNI</v>
      </c>
      <c r="B11" s="214" t="str">
        <f>'t1'!B10</f>
        <v>0D0524</v>
      </c>
      <c r="C11" s="638"/>
      <c r="D11" s="639"/>
      <c r="E11" s="638"/>
      <c r="F11" s="640"/>
      <c r="G11" s="638"/>
      <c r="H11" s="640"/>
      <c r="I11" s="638"/>
      <c r="J11" s="639"/>
      <c r="K11" s="640"/>
      <c r="L11" s="639"/>
      <c r="M11" s="640"/>
      <c r="N11" s="639"/>
      <c r="O11" s="641"/>
      <c r="P11" s="642"/>
      <c r="Q11" s="738"/>
      <c r="R11" s="739"/>
      <c r="S11" s="740"/>
      <c r="T11" s="739"/>
      <c r="U11" s="440">
        <f t="shared" si="0"/>
        <v>0</v>
      </c>
      <c r="V11" s="441">
        <f t="shared" si="1"/>
        <v>0</v>
      </c>
      <c r="W11" s="77">
        <f>'t1'!M10</f>
        <v>0</v>
      </c>
    </row>
    <row r="12" spans="1:23" ht="12" customHeight="1">
      <c r="A12" s="142" t="str">
        <f>'t1'!A11</f>
        <v>COLONNELLO</v>
      </c>
      <c r="B12" s="214" t="str">
        <f>'t1'!B11</f>
        <v>0D0217</v>
      </c>
      <c r="C12" s="638"/>
      <c r="D12" s="639"/>
      <c r="E12" s="638"/>
      <c r="F12" s="640"/>
      <c r="G12" s="638"/>
      <c r="H12" s="640"/>
      <c r="I12" s="638"/>
      <c r="J12" s="639"/>
      <c r="K12" s="640"/>
      <c r="L12" s="639"/>
      <c r="M12" s="640"/>
      <c r="N12" s="639"/>
      <c r="O12" s="641"/>
      <c r="P12" s="642"/>
      <c r="Q12" s="738"/>
      <c r="R12" s="739"/>
      <c r="S12" s="740"/>
      <c r="T12" s="739"/>
      <c r="U12" s="440">
        <f t="shared" si="0"/>
        <v>0</v>
      </c>
      <c r="V12" s="441">
        <f t="shared" si="1"/>
        <v>0</v>
      </c>
      <c r="W12" s="77">
        <f>'t1'!M11</f>
        <v>0</v>
      </c>
    </row>
    <row r="13" spans="1:23" ht="12" customHeight="1">
      <c r="A13" s="142" t="str">
        <f>'t1'!A12</f>
        <v>TENENTE COLONNELLO + 23 ANNI</v>
      </c>
      <c r="B13" s="214" t="str">
        <f>'t1'!B12</f>
        <v>0D0525</v>
      </c>
      <c r="C13" s="638"/>
      <c r="D13" s="639"/>
      <c r="E13" s="638"/>
      <c r="F13" s="640"/>
      <c r="G13" s="638"/>
      <c r="H13" s="640"/>
      <c r="I13" s="638"/>
      <c r="J13" s="639"/>
      <c r="K13" s="640"/>
      <c r="L13" s="639"/>
      <c r="M13" s="640"/>
      <c r="N13" s="639"/>
      <c r="O13" s="641"/>
      <c r="P13" s="642"/>
      <c r="Q13" s="738"/>
      <c r="R13" s="739"/>
      <c r="S13" s="740"/>
      <c r="T13" s="739"/>
      <c r="U13" s="440">
        <f t="shared" si="0"/>
        <v>0</v>
      </c>
      <c r="V13" s="441">
        <f t="shared" si="1"/>
        <v>0</v>
      </c>
      <c r="W13" s="77">
        <f>'t1'!M12</f>
        <v>0</v>
      </c>
    </row>
    <row r="14" spans="1:23" ht="12" customHeight="1">
      <c r="A14" s="142" t="str">
        <f>'t1'!A13</f>
        <v>TENENTE COLONNELLO + 18 ANNI</v>
      </c>
      <c r="B14" s="214" t="str">
        <f>'t1'!B13</f>
        <v>0D0935</v>
      </c>
      <c r="C14" s="638"/>
      <c r="D14" s="639"/>
      <c r="E14" s="638"/>
      <c r="F14" s="640"/>
      <c r="G14" s="638"/>
      <c r="H14" s="640"/>
      <c r="I14" s="638"/>
      <c r="J14" s="639"/>
      <c r="K14" s="640"/>
      <c r="L14" s="639"/>
      <c r="M14" s="640"/>
      <c r="N14" s="639"/>
      <c r="O14" s="641"/>
      <c r="P14" s="642"/>
      <c r="Q14" s="738"/>
      <c r="R14" s="739"/>
      <c r="S14" s="740"/>
      <c r="T14" s="739"/>
      <c r="U14" s="440">
        <f t="shared" si="0"/>
        <v>0</v>
      </c>
      <c r="V14" s="441">
        <f t="shared" si="1"/>
        <v>0</v>
      </c>
      <c r="W14" s="77">
        <f>'t1'!M13</f>
        <v>0</v>
      </c>
    </row>
    <row r="15" spans="1:23" ht="12" customHeight="1">
      <c r="A15" s="142" t="str">
        <f>'t1'!A14</f>
        <v>TENENTE COLONNELLO + 13 ANNI</v>
      </c>
      <c r="B15" s="214" t="str">
        <f>'t1'!B14</f>
        <v>0D0526</v>
      </c>
      <c r="C15" s="638"/>
      <c r="D15" s="639"/>
      <c r="E15" s="638"/>
      <c r="F15" s="640"/>
      <c r="G15" s="638"/>
      <c r="H15" s="640"/>
      <c r="I15" s="638"/>
      <c r="J15" s="639"/>
      <c r="K15" s="640"/>
      <c r="L15" s="639"/>
      <c r="M15" s="640"/>
      <c r="N15" s="639"/>
      <c r="O15" s="641"/>
      <c r="P15" s="642"/>
      <c r="Q15" s="738"/>
      <c r="R15" s="739"/>
      <c r="S15" s="740"/>
      <c r="T15" s="739"/>
      <c r="U15" s="440">
        <f t="shared" si="0"/>
        <v>0</v>
      </c>
      <c r="V15" s="441">
        <f t="shared" si="1"/>
        <v>0</v>
      </c>
      <c r="W15" s="77">
        <f>'t1'!M14</f>
        <v>0</v>
      </c>
    </row>
    <row r="16" spans="1:23" ht="12" customHeight="1">
      <c r="A16" s="142" t="str">
        <f>'t1'!A15</f>
        <v>MAGGIORE + 23 ANNI</v>
      </c>
      <c r="B16" s="214" t="str">
        <f>'t1'!B15</f>
        <v>0D0527</v>
      </c>
      <c r="C16" s="638"/>
      <c r="D16" s="639"/>
      <c r="E16" s="638"/>
      <c r="F16" s="640"/>
      <c r="G16" s="638"/>
      <c r="H16" s="640"/>
      <c r="I16" s="638"/>
      <c r="J16" s="639"/>
      <c r="K16" s="640"/>
      <c r="L16" s="639"/>
      <c r="M16" s="640"/>
      <c r="N16" s="639"/>
      <c r="O16" s="641"/>
      <c r="P16" s="642"/>
      <c r="Q16" s="738"/>
      <c r="R16" s="739"/>
      <c r="S16" s="740"/>
      <c r="T16" s="739"/>
      <c r="U16" s="440">
        <f t="shared" si="0"/>
        <v>0</v>
      </c>
      <c r="V16" s="441">
        <f t="shared" si="1"/>
        <v>0</v>
      </c>
      <c r="W16" s="77">
        <f>'t1'!M15</f>
        <v>0</v>
      </c>
    </row>
    <row r="17" spans="1:23" ht="12" customHeight="1">
      <c r="A17" s="142" t="str">
        <f>'t1'!A16</f>
        <v>MAGGIORE + 13 ANNI</v>
      </c>
      <c r="B17" s="214" t="str">
        <f>'t1'!B16</f>
        <v>0D0528</v>
      </c>
      <c r="C17" s="638"/>
      <c r="D17" s="639"/>
      <c r="E17" s="638"/>
      <c r="F17" s="640"/>
      <c r="G17" s="638"/>
      <c r="H17" s="640"/>
      <c r="I17" s="638"/>
      <c r="J17" s="639"/>
      <c r="K17" s="640"/>
      <c r="L17" s="639"/>
      <c r="M17" s="640"/>
      <c r="N17" s="639"/>
      <c r="O17" s="641"/>
      <c r="P17" s="642"/>
      <c r="Q17" s="738"/>
      <c r="R17" s="739"/>
      <c r="S17" s="740"/>
      <c r="T17" s="739"/>
      <c r="U17" s="440">
        <f t="shared" si="0"/>
        <v>0</v>
      </c>
      <c r="V17" s="441">
        <f t="shared" si="1"/>
        <v>0</v>
      </c>
      <c r="W17" s="77">
        <f>'t1'!M16</f>
        <v>0</v>
      </c>
    </row>
    <row r="18" spans="1:23" ht="12" customHeight="1">
      <c r="A18" s="142" t="str">
        <f>'t1'!A17</f>
        <v>TENENTE COLONNELLO</v>
      </c>
      <c r="B18" s="214" t="str">
        <f>'t1'!B17</f>
        <v>019312</v>
      </c>
      <c r="C18" s="643"/>
      <c r="D18" s="639"/>
      <c r="E18" s="638"/>
      <c r="F18" s="640"/>
      <c r="G18" s="638"/>
      <c r="H18" s="640"/>
      <c r="I18" s="638"/>
      <c r="J18" s="639"/>
      <c r="K18" s="640"/>
      <c r="L18" s="639"/>
      <c r="M18" s="640"/>
      <c r="N18" s="639"/>
      <c r="O18" s="641"/>
      <c r="P18" s="642"/>
      <c r="Q18" s="738"/>
      <c r="R18" s="739"/>
      <c r="S18" s="740"/>
      <c r="T18" s="739"/>
      <c r="U18" s="440">
        <f t="shared" si="0"/>
        <v>0</v>
      </c>
      <c r="V18" s="441">
        <f t="shared" si="1"/>
        <v>0</v>
      </c>
      <c r="W18" s="77">
        <f>'t1'!M17</f>
        <v>0</v>
      </c>
    </row>
    <row r="19" spans="1:23" ht="12" customHeight="1">
      <c r="A19" s="142" t="str">
        <f>'t1'!A18</f>
        <v>MAGGIORE CON 3 ANNI NEL GRADO</v>
      </c>
      <c r="B19" s="214" t="str">
        <f>'t1'!B18</f>
        <v>0D0936</v>
      </c>
      <c r="C19" s="643"/>
      <c r="D19" s="644"/>
      <c r="E19" s="645"/>
      <c r="F19" s="646"/>
      <c r="G19" s="645"/>
      <c r="H19" s="646"/>
      <c r="I19" s="643"/>
      <c r="J19" s="644"/>
      <c r="K19" s="646"/>
      <c r="L19" s="644"/>
      <c r="M19" s="646"/>
      <c r="N19" s="644"/>
      <c r="O19" s="647"/>
      <c r="P19" s="646"/>
      <c r="Q19" s="741"/>
      <c r="R19" s="742"/>
      <c r="S19" s="740"/>
      <c r="T19" s="739"/>
      <c r="U19" s="440">
        <f t="shared" si="0"/>
        <v>0</v>
      </c>
      <c r="V19" s="441">
        <f t="shared" si="1"/>
        <v>0</v>
      </c>
      <c r="W19" s="77">
        <f>'t1'!M18</f>
        <v>0</v>
      </c>
    </row>
    <row r="20" spans="1:23" ht="12" customHeight="1">
      <c r="A20" s="142" t="str">
        <f>'t1'!A19</f>
        <v>MAGGIORE</v>
      </c>
      <c r="B20" s="214" t="str">
        <f>'t1'!B19</f>
        <v>019222</v>
      </c>
      <c r="C20" s="643"/>
      <c r="D20" s="644"/>
      <c r="E20" s="645"/>
      <c r="F20" s="646"/>
      <c r="G20" s="645"/>
      <c r="H20" s="646"/>
      <c r="I20" s="643"/>
      <c r="J20" s="644"/>
      <c r="K20" s="646"/>
      <c r="L20" s="644"/>
      <c r="M20" s="646"/>
      <c r="N20" s="644"/>
      <c r="O20" s="647"/>
      <c r="P20" s="646"/>
      <c r="Q20" s="741"/>
      <c r="R20" s="742"/>
      <c r="S20" s="740"/>
      <c r="T20" s="739"/>
      <c r="U20" s="440">
        <f t="shared" si="0"/>
        <v>0</v>
      </c>
      <c r="V20" s="441">
        <f t="shared" si="1"/>
        <v>0</v>
      </c>
      <c r="W20" s="77">
        <f>'t1'!M19</f>
        <v>0</v>
      </c>
    </row>
    <row r="21" spans="1:23" ht="12" customHeight="1">
      <c r="A21" s="142" t="str">
        <f>'t1'!A20</f>
        <v>CAPITANO + 10 ANNI</v>
      </c>
      <c r="B21" s="214" t="str">
        <f>'t1'!B20</f>
        <v>018937</v>
      </c>
      <c r="C21" s="643"/>
      <c r="D21" s="644"/>
      <c r="E21" s="645"/>
      <c r="F21" s="646"/>
      <c r="G21" s="645"/>
      <c r="H21" s="646"/>
      <c r="I21" s="643"/>
      <c r="J21" s="644"/>
      <c r="K21" s="646"/>
      <c r="L21" s="644"/>
      <c r="M21" s="646"/>
      <c r="N21" s="644"/>
      <c r="O21" s="647"/>
      <c r="P21" s="646"/>
      <c r="Q21" s="741"/>
      <c r="R21" s="742"/>
      <c r="S21" s="740"/>
      <c r="T21" s="739"/>
      <c r="U21" s="440">
        <f t="shared" si="0"/>
        <v>0</v>
      </c>
      <c r="V21" s="441">
        <f t="shared" si="1"/>
        <v>0</v>
      </c>
      <c r="W21" s="77">
        <f>'t1'!M20</f>
        <v>0</v>
      </c>
    </row>
    <row r="22" spans="1:23" ht="12" customHeight="1">
      <c r="A22" s="142" t="str">
        <f>'t1'!A21</f>
        <v>CAPITANO</v>
      </c>
      <c r="B22" s="214" t="str">
        <f>'t1'!B21</f>
        <v>018213</v>
      </c>
      <c r="C22" s="643"/>
      <c r="D22" s="644"/>
      <c r="E22" s="645"/>
      <c r="F22" s="646"/>
      <c r="G22" s="645"/>
      <c r="H22" s="646"/>
      <c r="I22" s="643"/>
      <c r="J22" s="644"/>
      <c r="K22" s="646"/>
      <c r="L22" s="644"/>
      <c r="M22" s="646"/>
      <c r="N22" s="644"/>
      <c r="O22" s="647"/>
      <c r="P22" s="646"/>
      <c r="Q22" s="741"/>
      <c r="R22" s="742"/>
      <c r="S22" s="740"/>
      <c r="T22" s="739"/>
      <c r="U22" s="440">
        <f t="shared" si="0"/>
        <v>0</v>
      </c>
      <c r="V22" s="441">
        <f t="shared" si="1"/>
        <v>0</v>
      </c>
      <c r="W22" s="77">
        <f>'t1'!M21</f>
        <v>0</v>
      </c>
    </row>
    <row r="23" spans="1:23" ht="12" customHeight="1">
      <c r="A23" s="142" t="str">
        <f>'t1'!A22</f>
        <v>TENENTE</v>
      </c>
      <c r="B23" s="214" t="str">
        <f>'t1'!B22</f>
        <v>018226</v>
      </c>
      <c r="C23" s="643"/>
      <c r="D23" s="644"/>
      <c r="E23" s="645"/>
      <c r="F23" s="646"/>
      <c r="G23" s="645"/>
      <c r="H23" s="646"/>
      <c r="I23" s="643"/>
      <c r="J23" s="644"/>
      <c r="K23" s="646"/>
      <c r="L23" s="644"/>
      <c r="M23" s="646"/>
      <c r="N23" s="644"/>
      <c r="O23" s="647"/>
      <c r="P23" s="646"/>
      <c r="Q23" s="741"/>
      <c r="R23" s="742"/>
      <c r="S23" s="740"/>
      <c r="T23" s="739"/>
      <c r="U23" s="440">
        <f t="shared" si="0"/>
        <v>0</v>
      </c>
      <c r="V23" s="441">
        <f t="shared" si="1"/>
        <v>0</v>
      </c>
      <c r="W23" s="77">
        <f>'t1'!M22</f>
        <v>0</v>
      </c>
    </row>
    <row r="24" spans="1:23" ht="12" customHeight="1">
      <c r="A24" s="142" t="str">
        <f>'t1'!A23</f>
        <v>SOTTOTENENTE</v>
      </c>
      <c r="B24" s="214" t="str">
        <f>'t1'!B23</f>
        <v>017225</v>
      </c>
      <c r="C24" s="643"/>
      <c r="D24" s="644"/>
      <c r="E24" s="645"/>
      <c r="F24" s="646"/>
      <c r="G24" s="645"/>
      <c r="H24" s="646"/>
      <c r="I24" s="643"/>
      <c r="J24" s="644"/>
      <c r="K24" s="646"/>
      <c r="L24" s="644"/>
      <c r="M24" s="646"/>
      <c r="N24" s="644"/>
      <c r="O24" s="647"/>
      <c r="P24" s="646"/>
      <c r="Q24" s="741"/>
      <c r="R24" s="742"/>
      <c r="S24" s="740"/>
      <c r="T24" s="739"/>
      <c r="U24" s="440">
        <f t="shared" si="0"/>
        <v>0</v>
      </c>
      <c r="V24" s="441">
        <f t="shared" si="1"/>
        <v>0</v>
      </c>
      <c r="W24" s="77">
        <f>'t1'!M23</f>
        <v>0</v>
      </c>
    </row>
    <row r="25" spans="1:23" ht="12" customHeight="1">
      <c r="A25" s="142" t="str">
        <f>'t1'!A24</f>
        <v>LUOGOTENENTE CARICHE SPECIALI</v>
      </c>
      <c r="B25" s="214" t="str">
        <f>'t1'!B24</f>
        <v>017964</v>
      </c>
      <c r="C25" s="643"/>
      <c r="D25" s="644"/>
      <c r="E25" s="645"/>
      <c r="F25" s="646"/>
      <c r="G25" s="645"/>
      <c r="H25" s="646"/>
      <c r="I25" s="643"/>
      <c r="J25" s="644"/>
      <c r="K25" s="646"/>
      <c r="L25" s="644"/>
      <c r="M25" s="646"/>
      <c r="N25" s="644"/>
      <c r="O25" s="647"/>
      <c r="P25" s="646"/>
      <c r="Q25" s="741"/>
      <c r="R25" s="742"/>
      <c r="S25" s="740"/>
      <c r="T25" s="739"/>
      <c r="U25" s="440">
        <f t="shared" si="0"/>
        <v>0</v>
      </c>
      <c r="V25" s="441">
        <f t="shared" si="1"/>
        <v>0</v>
      </c>
      <c r="W25" s="77">
        <f>'t1'!M24</f>
        <v>0</v>
      </c>
    </row>
    <row r="26" spans="1:23" ht="12" customHeight="1">
      <c r="A26" s="142" t="str">
        <f>'t1'!A25</f>
        <v>LUOGOTENENTE</v>
      </c>
      <c r="B26" s="214" t="str">
        <f>'t1'!B25</f>
        <v>017836</v>
      </c>
      <c r="C26" s="643"/>
      <c r="D26" s="644"/>
      <c r="E26" s="645"/>
      <c r="F26" s="646"/>
      <c r="G26" s="645"/>
      <c r="H26" s="646"/>
      <c r="I26" s="643"/>
      <c r="J26" s="644"/>
      <c r="K26" s="646"/>
      <c r="L26" s="644"/>
      <c r="M26" s="646"/>
      <c r="N26" s="644"/>
      <c r="O26" s="647"/>
      <c r="P26" s="646"/>
      <c r="Q26" s="741"/>
      <c r="R26" s="742"/>
      <c r="S26" s="740"/>
      <c r="T26" s="739"/>
      <c r="U26" s="440">
        <f t="shared" si="0"/>
        <v>0</v>
      </c>
      <c r="V26" s="441">
        <f t="shared" si="1"/>
        <v>0</v>
      </c>
      <c r="W26" s="77">
        <f>'t1'!M25</f>
        <v>0</v>
      </c>
    </row>
    <row r="27" spans="1:23" ht="12" customHeight="1">
      <c r="A27" s="142" t="str">
        <f>'t1'!A26</f>
        <v>MARESCIALLO AIUTANTE CON 8 ANNI NEL GRADO</v>
      </c>
      <c r="B27" s="214" t="str">
        <f>'t1'!B26</f>
        <v>017837</v>
      </c>
      <c r="C27" s="643"/>
      <c r="D27" s="644"/>
      <c r="E27" s="645"/>
      <c r="F27" s="646"/>
      <c r="G27" s="645"/>
      <c r="H27" s="646"/>
      <c r="I27" s="643"/>
      <c r="J27" s="644"/>
      <c r="K27" s="646"/>
      <c r="L27" s="644"/>
      <c r="M27" s="646"/>
      <c r="N27" s="644"/>
      <c r="O27" s="647"/>
      <c r="P27" s="646"/>
      <c r="Q27" s="741"/>
      <c r="R27" s="742"/>
      <c r="S27" s="740"/>
      <c r="T27" s="739"/>
      <c r="U27" s="440">
        <f t="shared" si="0"/>
        <v>0</v>
      </c>
      <c r="V27" s="441">
        <f t="shared" si="1"/>
        <v>0</v>
      </c>
      <c r="W27" s="77">
        <f>'t1'!M26</f>
        <v>0</v>
      </c>
    </row>
    <row r="28" spans="1:23" ht="12" customHeight="1">
      <c r="A28" s="142" t="str">
        <f>'t1'!A27</f>
        <v>MARESCIALLO AIUTANTE</v>
      </c>
      <c r="B28" s="214" t="str">
        <f>'t1'!B27</f>
        <v>017237</v>
      </c>
      <c r="C28" s="643"/>
      <c r="D28" s="644"/>
      <c r="E28" s="645"/>
      <c r="F28" s="646"/>
      <c r="G28" s="645"/>
      <c r="H28" s="646"/>
      <c r="I28" s="643"/>
      <c r="J28" s="644"/>
      <c r="K28" s="646"/>
      <c r="L28" s="644"/>
      <c r="M28" s="646"/>
      <c r="N28" s="644"/>
      <c r="O28" s="647"/>
      <c r="P28" s="646"/>
      <c r="Q28" s="741"/>
      <c r="R28" s="742"/>
      <c r="S28" s="740"/>
      <c r="T28" s="739"/>
      <c r="U28" s="440">
        <f t="shared" si="0"/>
        <v>0</v>
      </c>
      <c r="V28" s="441">
        <f t="shared" si="1"/>
        <v>0</v>
      </c>
      <c r="W28" s="77">
        <f>'t1'!M27</f>
        <v>0</v>
      </c>
    </row>
    <row r="29" spans="1:23" ht="12" customHeight="1">
      <c r="A29" s="142" t="str">
        <f>'t1'!A28</f>
        <v>MARESCIALLO CAPO CON 10 ANNI</v>
      </c>
      <c r="B29" s="214" t="str">
        <f>'t1'!B28</f>
        <v>016MC0</v>
      </c>
      <c r="C29" s="643"/>
      <c r="D29" s="644"/>
      <c r="E29" s="645"/>
      <c r="F29" s="646"/>
      <c r="G29" s="645"/>
      <c r="H29" s="646"/>
      <c r="I29" s="643"/>
      <c r="J29" s="644"/>
      <c r="K29" s="646"/>
      <c r="L29" s="644"/>
      <c r="M29" s="646"/>
      <c r="N29" s="644"/>
      <c r="O29" s="647"/>
      <c r="P29" s="646"/>
      <c r="Q29" s="741"/>
      <c r="R29" s="742"/>
      <c r="S29" s="740"/>
      <c r="T29" s="739"/>
      <c r="U29" s="440">
        <f t="shared" si="0"/>
        <v>0</v>
      </c>
      <c r="V29" s="441">
        <f t="shared" si="1"/>
        <v>0</v>
      </c>
      <c r="W29" s="77">
        <f>'t1'!M28</f>
        <v>0</v>
      </c>
    </row>
    <row r="30" spans="1:23" ht="12" customHeight="1">
      <c r="A30" s="142" t="str">
        <f>'t1'!A29</f>
        <v>MARESCIALLO CAPO</v>
      </c>
      <c r="B30" s="214" t="str">
        <f>'t1'!B29</f>
        <v>016224</v>
      </c>
      <c r="C30" s="643"/>
      <c r="D30" s="644"/>
      <c r="E30" s="645"/>
      <c r="F30" s="646"/>
      <c r="G30" s="645"/>
      <c r="H30" s="646"/>
      <c r="I30" s="643"/>
      <c r="J30" s="644"/>
      <c r="K30" s="646"/>
      <c r="L30" s="644"/>
      <c r="M30" s="646"/>
      <c r="N30" s="644"/>
      <c r="O30" s="647"/>
      <c r="P30" s="646"/>
      <c r="Q30" s="741"/>
      <c r="R30" s="742"/>
      <c r="S30" s="740"/>
      <c r="T30" s="739"/>
      <c r="U30" s="440">
        <f t="shared" si="0"/>
        <v>0</v>
      </c>
      <c r="V30" s="441">
        <f t="shared" si="1"/>
        <v>0</v>
      </c>
      <c r="W30" s="77">
        <f>'t1'!M29</f>
        <v>0</v>
      </c>
    </row>
    <row r="31" spans="1:23" ht="12" customHeight="1">
      <c r="A31" s="142" t="str">
        <f>'t1'!A30</f>
        <v>MARESCIALLO ORDINARIO</v>
      </c>
      <c r="B31" s="214" t="str">
        <f>'t1'!B30</f>
        <v>015238</v>
      </c>
      <c r="C31" s="643"/>
      <c r="D31" s="644"/>
      <c r="E31" s="645"/>
      <c r="F31" s="646"/>
      <c r="G31" s="645"/>
      <c r="H31" s="646"/>
      <c r="I31" s="643"/>
      <c r="J31" s="644"/>
      <c r="K31" s="646"/>
      <c r="L31" s="644"/>
      <c r="M31" s="646"/>
      <c r="N31" s="644"/>
      <c r="O31" s="647"/>
      <c r="P31" s="646"/>
      <c r="Q31" s="741"/>
      <c r="R31" s="742"/>
      <c r="S31" s="740"/>
      <c r="T31" s="739"/>
      <c r="U31" s="440">
        <f t="shared" si="0"/>
        <v>0</v>
      </c>
      <c r="V31" s="441">
        <f t="shared" si="1"/>
        <v>0</v>
      </c>
      <c r="W31" s="77">
        <f>'t1'!M30</f>
        <v>0</v>
      </c>
    </row>
    <row r="32" spans="1:23" ht="12" customHeight="1">
      <c r="A32" s="142" t="str">
        <f>'t1'!A31</f>
        <v>MARESCIALLO</v>
      </c>
      <c r="B32" s="214" t="str">
        <f>'t1'!B31</f>
        <v>014324</v>
      </c>
      <c r="C32" s="643"/>
      <c r="D32" s="644"/>
      <c r="E32" s="645"/>
      <c r="F32" s="646"/>
      <c r="G32" s="645"/>
      <c r="H32" s="646"/>
      <c r="I32" s="643"/>
      <c r="J32" s="644"/>
      <c r="K32" s="646"/>
      <c r="L32" s="644"/>
      <c r="M32" s="646"/>
      <c r="N32" s="644"/>
      <c r="O32" s="647"/>
      <c r="P32" s="646"/>
      <c r="Q32" s="741"/>
      <c r="R32" s="742"/>
      <c r="S32" s="740"/>
      <c r="T32" s="739"/>
      <c r="U32" s="440">
        <f t="shared" si="0"/>
        <v>0</v>
      </c>
      <c r="V32" s="441">
        <f t="shared" si="1"/>
        <v>0</v>
      </c>
      <c r="W32" s="77">
        <f>'t1'!M31</f>
        <v>0</v>
      </c>
    </row>
    <row r="33" spans="1:23" ht="12" customHeight="1">
      <c r="A33" s="142" t="str">
        <f>'t1'!A32</f>
        <v>BRIGADIERE CAPO QUALIFICA SPECIALE</v>
      </c>
      <c r="B33" s="214" t="str">
        <f>'t1'!B32</f>
        <v>015965</v>
      </c>
      <c r="C33" s="643"/>
      <c r="D33" s="644"/>
      <c r="E33" s="645"/>
      <c r="F33" s="646"/>
      <c r="G33" s="645"/>
      <c r="H33" s="646"/>
      <c r="I33" s="643"/>
      <c r="J33" s="644"/>
      <c r="K33" s="646"/>
      <c r="L33" s="644"/>
      <c r="M33" s="646"/>
      <c r="N33" s="644"/>
      <c r="O33" s="647"/>
      <c r="P33" s="646"/>
      <c r="Q33" s="741"/>
      <c r="R33" s="742"/>
      <c r="S33" s="740"/>
      <c r="T33" s="739"/>
      <c r="U33" s="440">
        <f t="shared" si="0"/>
        <v>0</v>
      </c>
      <c r="V33" s="441">
        <f t="shared" si="1"/>
        <v>0</v>
      </c>
      <c r="W33" s="77">
        <f>'t1'!M32</f>
        <v>0</v>
      </c>
    </row>
    <row r="34" spans="1:23" ht="12" customHeight="1">
      <c r="A34" s="142" t="str">
        <f>'t1'!A33</f>
        <v>BRIGADIERE CAPO CON 4 ANNI NEL GRADO</v>
      </c>
      <c r="B34" s="214" t="str">
        <f>'t1'!B33</f>
        <v>015966</v>
      </c>
      <c r="C34" s="643"/>
      <c r="D34" s="644"/>
      <c r="E34" s="645"/>
      <c r="F34" s="646"/>
      <c r="G34" s="645"/>
      <c r="H34" s="646"/>
      <c r="I34" s="643"/>
      <c r="J34" s="644"/>
      <c r="K34" s="646"/>
      <c r="L34" s="644"/>
      <c r="M34" s="646"/>
      <c r="N34" s="644"/>
      <c r="O34" s="647"/>
      <c r="P34" s="646"/>
      <c r="Q34" s="741"/>
      <c r="R34" s="742"/>
      <c r="S34" s="740"/>
      <c r="T34" s="739"/>
      <c r="U34" s="440">
        <f t="shared" si="0"/>
        <v>0</v>
      </c>
      <c r="V34" s="441">
        <f t="shared" si="1"/>
        <v>0</v>
      </c>
      <c r="W34" s="77">
        <f>'t1'!M33</f>
        <v>0</v>
      </c>
    </row>
    <row r="35" spans="1:23" ht="12" customHeight="1">
      <c r="A35" s="142" t="str">
        <f>'t1'!A34</f>
        <v>BRIGADIERE CAPO</v>
      </c>
      <c r="B35" s="214" t="str">
        <f>'t1'!B34</f>
        <v>015212</v>
      </c>
      <c r="C35" s="643"/>
      <c r="D35" s="644"/>
      <c r="E35" s="645"/>
      <c r="F35" s="646"/>
      <c r="G35" s="645"/>
      <c r="H35" s="646"/>
      <c r="I35" s="643"/>
      <c r="J35" s="644"/>
      <c r="K35" s="646"/>
      <c r="L35" s="644"/>
      <c r="M35" s="646"/>
      <c r="N35" s="644"/>
      <c r="O35" s="647"/>
      <c r="P35" s="646"/>
      <c r="Q35" s="741"/>
      <c r="R35" s="742"/>
      <c r="S35" s="740"/>
      <c r="T35" s="739"/>
      <c r="U35" s="440">
        <f t="shared" si="0"/>
        <v>0</v>
      </c>
      <c r="V35" s="441">
        <f t="shared" si="1"/>
        <v>0</v>
      </c>
      <c r="W35" s="77">
        <f>'t1'!M34</f>
        <v>0</v>
      </c>
    </row>
    <row r="36" spans="1:23" ht="12" customHeight="1">
      <c r="A36" s="142" t="str">
        <f>'t1'!A35</f>
        <v>BRIGADIERE</v>
      </c>
      <c r="B36" s="214" t="str">
        <f>'t1'!B35</f>
        <v>014211</v>
      </c>
      <c r="C36" s="643"/>
      <c r="D36" s="644"/>
      <c r="E36" s="645"/>
      <c r="F36" s="646"/>
      <c r="G36" s="645"/>
      <c r="H36" s="646"/>
      <c r="I36" s="643"/>
      <c r="J36" s="644"/>
      <c r="K36" s="646"/>
      <c r="L36" s="644"/>
      <c r="M36" s="646"/>
      <c r="N36" s="644"/>
      <c r="O36" s="647"/>
      <c r="P36" s="646"/>
      <c r="Q36" s="741"/>
      <c r="R36" s="742"/>
      <c r="S36" s="740"/>
      <c r="T36" s="739"/>
      <c r="U36" s="440">
        <f t="shared" si="0"/>
        <v>0</v>
      </c>
      <c r="V36" s="441">
        <f t="shared" si="1"/>
        <v>0</v>
      </c>
      <c r="W36" s="77">
        <f>'t1'!M35</f>
        <v>0</v>
      </c>
    </row>
    <row r="37" spans="1:23" ht="12" customHeight="1">
      <c r="A37" s="142" t="str">
        <f>'t1'!A36</f>
        <v>VICE BRIGADIERE</v>
      </c>
      <c r="B37" s="214" t="str">
        <f>'t1'!B36</f>
        <v>014230</v>
      </c>
      <c r="C37" s="643"/>
      <c r="D37" s="644"/>
      <c r="E37" s="645"/>
      <c r="F37" s="646"/>
      <c r="G37" s="645"/>
      <c r="H37" s="646"/>
      <c r="I37" s="643"/>
      <c r="J37" s="644"/>
      <c r="K37" s="646"/>
      <c r="L37" s="644"/>
      <c r="M37" s="646"/>
      <c r="N37" s="644"/>
      <c r="O37" s="647"/>
      <c r="P37" s="646"/>
      <c r="Q37" s="741"/>
      <c r="R37" s="742"/>
      <c r="S37" s="740"/>
      <c r="T37" s="739"/>
      <c r="U37" s="440">
        <f t="shared" si="0"/>
        <v>0</v>
      </c>
      <c r="V37" s="441">
        <f t="shared" si="1"/>
        <v>0</v>
      </c>
      <c r="W37" s="77">
        <f>'t1'!M36</f>
        <v>0</v>
      </c>
    </row>
    <row r="38" spans="1:23" ht="12" customHeight="1">
      <c r="A38" s="142" t="str">
        <f>'t1'!A37</f>
        <v>APPUNTATO SCELTO QUALIFICA SPECIALE</v>
      </c>
      <c r="B38" s="214" t="str">
        <f>'t1'!B37</f>
        <v>013967</v>
      </c>
      <c r="C38" s="643"/>
      <c r="D38" s="644"/>
      <c r="E38" s="645"/>
      <c r="F38" s="646"/>
      <c r="G38" s="645"/>
      <c r="H38" s="646"/>
      <c r="I38" s="643"/>
      <c r="J38" s="644"/>
      <c r="K38" s="646"/>
      <c r="L38" s="644"/>
      <c r="M38" s="646"/>
      <c r="N38" s="644"/>
      <c r="O38" s="647"/>
      <c r="P38" s="646"/>
      <c r="Q38" s="741"/>
      <c r="R38" s="742"/>
      <c r="S38" s="740"/>
      <c r="T38" s="739"/>
      <c r="U38" s="440">
        <f t="shared" si="0"/>
        <v>0</v>
      </c>
      <c r="V38" s="441">
        <f t="shared" si="1"/>
        <v>0</v>
      </c>
      <c r="W38" s="77">
        <f>'t1'!M37</f>
        <v>0</v>
      </c>
    </row>
    <row r="39" spans="1:23" ht="12" customHeight="1">
      <c r="A39" s="142" t="str">
        <f>'t1'!A38</f>
        <v>APPUNTATO SCELTO CON 5 ANNI NEL GRADO</v>
      </c>
      <c r="B39" s="214" t="str">
        <f>'t1'!B38</f>
        <v>013968</v>
      </c>
      <c r="C39" s="643"/>
      <c r="D39" s="644"/>
      <c r="E39" s="645"/>
      <c r="F39" s="646"/>
      <c r="G39" s="645"/>
      <c r="H39" s="646"/>
      <c r="I39" s="643"/>
      <c r="J39" s="644"/>
      <c r="K39" s="646"/>
      <c r="L39" s="644"/>
      <c r="M39" s="646"/>
      <c r="N39" s="644"/>
      <c r="O39" s="647"/>
      <c r="P39" s="646"/>
      <c r="Q39" s="741"/>
      <c r="R39" s="742"/>
      <c r="S39" s="740"/>
      <c r="T39" s="739"/>
      <c r="U39" s="440">
        <f t="shared" si="0"/>
        <v>0</v>
      </c>
      <c r="V39" s="441">
        <f t="shared" si="1"/>
        <v>0</v>
      </c>
      <c r="W39" s="77">
        <f>'t1'!M38</f>
        <v>0</v>
      </c>
    </row>
    <row r="40" spans="1:23" ht="12" customHeight="1">
      <c r="A40" s="142" t="str">
        <f>'t1'!A39</f>
        <v>APPUNTATO SCELTO</v>
      </c>
      <c r="B40" s="214" t="str">
        <f>'t1'!B39</f>
        <v>013231</v>
      </c>
      <c r="C40" s="643"/>
      <c r="D40" s="644"/>
      <c r="E40" s="645"/>
      <c r="F40" s="646"/>
      <c r="G40" s="645"/>
      <c r="H40" s="646"/>
      <c r="I40" s="643"/>
      <c r="J40" s="644"/>
      <c r="K40" s="646"/>
      <c r="L40" s="644"/>
      <c r="M40" s="646"/>
      <c r="N40" s="644"/>
      <c r="O40" s="647"/>
      <c r="P40" s="646"/>
      <c r="Q40" s="741"/>
      <c r="R40" s="742"/>
      <c r="S40" s="740"/>
      <c r="T40" s="739"/>
      <c r="U40" s="440">
        <f t="shared" si="0"/>
        <v>0</v>
      </c>
      <c r="V40" s="441">
        <f t="shared" si="1"/>
        <v>0</v>
      </c>
      <c r="W40" s="77">
        <f>'t1'!M39</f>
        <v>0</v>
      </c>
    </row>
    <row r="41" spans="1:23" ht="12" customHeight="1">
      <c r="A41" s="142" t="str">
        <f>'t1'!A40</f>
        <v>APPUNTATO</v>
      </c>
      <c r="B41" s="214" t="str">
        <f>'t1'!B40</f>
        <v>013210</v>
      </c>
      <c r="C41" s="643"/>
      <c r="D41" s="644"/>
      <c r="E41" s="645"/>
      <c r="F41" s="646"/>
      <c r="G41" s="645"/>
      <c r="H41" s="646"/>
      <c r="I41" s="643"/>
      <c r="J41" s="644"/>
      <c r="K41" s="646"/>
      <c r="L41" s="644"/>
      <c r="M41" s="646"/>
      <c r="N41" s="644"/>
      <c r="O41" s="647"/>
      <c r="P41" s="646"/>
      <c r="Q41" s="741"/>
      <c r="R41" s="742"/>
      <c r="S41" s="740"/>
      <c r="T41" s="739"/>
      <c r="U41" s="440">
        <f t="shared" si="0"/>
        <v>0</v>
      </c>
      <c r="V41" s="441">
        <f t="shared" si="1"/>
        <v>0</v>
      </c>
      <c r="W41" s="77">
        <f>'t1'!M40</f>
        <v>0</v>
      </c>
    </row>
    <row r="42" spans="1:23" ht="12" customHeight="1">
      <c r="A42" s="142" t="str">
        <f>'t1'!A41</f>
        <v>FINANZIERE SCELTO</v>
      </c>
      <c r="B42" s="214" t="str">
        <f>'t1'!B41</f>
        <v>013236</v>
      </c>
      <c r="C42" s="643"/>
      <c r="D42" s="644"/>
      <c r="E42" s="645"/>
      <c r="F42" s="646"/>
      <c r="G42" s="645"/>
      <c r="H42" s="646"/>
      <c r="I42" s="643"/>
      <c r="J42" s="644"/>
      <c r="K42" s="646"/>
      <c r="L42" s="644"/>
      <c r="M42" s="646"/>
      <c r="N42" s="644"/>
      <c r="O42" s="647"/>
      <c r="P42" s="646"/>
      <c r="Q42" s="741"/>
      <c r="R42" s="742"/>
      <c r="S42" s="740"/>
      <c r="T42" s="739"/>
      <c r="U42" s="440">
        <f t="shared" si="0"/>
        <v>0</v>
      </c>
      <c r="V42" s="441">
        <f t="shared" si="1"/>
        <v>0</v>
      </c>
      <c r="W42" s="77">
        <f>'t1'!M41</f>
        <v>0</v>
      </c>
    </row>
    <row r="43" spans="1:23" ht="12" customHeight="1">
      <c r="A43" s="142" t="str">
        <f>'t1'!A42</f>
        <v>FINANZIERE</v>
      </c>
      <c r="B43" s="214" t="str">
        <f>'t1'!B42</f>
        <v>013234</v>
      </c>
      <c r="C43" s="643"/>
      <c r="D43" s="644"/>
      <c r="E43" s="645"/>
      <c r="F43" s="646"/>
      <c r="G43" s="645"/>
      <c r="H43" s="646"/>
      <c r="I43" s="643"/>
      <c r="J43" s="644"/>
      <c r="K43" s="646"/>
      <c r="L43" s="644"/>
      <c r="M43" s="646"/>
      <c r="N43" s="644"/>
      <c r="O43" s="647"/>
      <c r="P43" s="646"/>
      <c r="Q43" s="741"/>
      <c r="R43" s="742"/>
      <c r="S43" s="740"/>
      <c r="T43" s="739"/>
      <c r="U43" s="440">
        <f t="shared" si="0"/>
        <v>0</v>
      </c>
      <c r="V43" s="441">
        <f t="shared" si="1"/>
        <v>0</v>
      </c>
      <c r="W43" s="77">
        <f>'t1'!M42</f>
        <v>0</v>
      </c>
    </row>
    <row r="44" spans="1:23" ht="12" customHeight="1" thickBot="1">
      <c r="A44" s="142" t="str">
        <f>'t1'!A43</f>
        <v>ALLIEVI</v>
      </c>
      <c r="B44" s="214" t="str">
        <f>'t1'!B43</f>
        <v>000180</v>
      </c>
      <c r="C44" s="643"/>
      <c r="D44" s="644"/>
      <c r="E44" s="645"/>
      <c r="F44" s="646"/>
      <c r="G44" s="645"/>
      <c r="H44" s="646"/>
      <c r="I44" s="643"/>
      <c r="J44" s="644"/>
      <c r="K44" s="646"/>
      <c r="L44" s="644"/>
      <c r="M44" s="646"/>
      <c r="N44" s="644"/>
      <c r="O44" s="647"/>
      <c r="P44" s="646"/>
      <c r="Q44" s="741"/>
      <c r="R44" s="742"/>
      <c r="S44" s="740"/>
      <c r="T44" s="739"/>
      <c r="U44" s="440">
        <f t="shared" si="0"/>
        <v>0</v>
      </c>
      <c r="V44" s="441">
        <f t="shared" si="1"/>
        <v>0</v>
      </c>
      <c r="W44" s="77">
        <f>'t1'!M43</f>
        <v>0</v>
      </c>
    </row>
    <row r="45" spans="1:22" ht="12.75" customHeight="1" thickBot="1" thickTop="1">
      <c r="A45" s="85" t="s">
        <v>58</v>
      </c>
      <c r="B45" s="86"/>
      <c r="C45" s="442">
        <f aca="true" t="shared" si="2" ref="C45:V45">SUM(C7:C44)</f>
        <v>0</v>
      </c>
      <c r="D45" s="444">
        <f t="shared" si="2"/>
        <v>0</v>
      </c>
      <c r="E45" s="527">
        <f t="shared" si="2"/>
        <v>0</v>
      </c>
      <c r="F45" s="444">
        <f t="shared" si="2"/>
        <v>0</v>
      </c>
      <c r="G45" s="527">
        <f t="shared" si="2"/>
        <v>0</v>
      </c>
      <c r="H45" s="444">
        <f t="shared" si="2"/>
        <v>0</v>
      </c>
      <c r="I45" s="527">
        <f t="shared" si="2"/>
        <v>0</v>
      </c>
      <c r="J45" s="444">
        <f t="shared" si="2"/>
        <v>0</v>
      </c>
      <c r="K45" s="527">
        <f t="shared" si="2"/>
        <v>0</v>
      </c>
      <c r="L45" s="444">
        <f t="shared" si="2"/>
        <v>0</v>
      </c>
      <c r="M45" s="527">
        <f t="shared" si="2"/>
        <v>0</v>
      </c>
      <c r="N45" s="444">
        <f t="shared" si="2"/>
        <v>0</v>
      </c>
      <c r="O45" s="527">
        <f t="shared" si="2"/>
        <v>0</v>
      </c>
      <c r="P45" s="444">
        <f t="shared" si="2"/>
        <v>0</v>
      </c>
      <c r="Q45" s="743">
        <f t="shared" si="2"/>
        <v>0</v>
      </c>
      <c r="R45" s="744">
        <f t="shared" si="2"/>
        <v>0</v>
      </c>
      <c r="S45" s="743">
        <f t="shared" si="2"/>
        <v>0</v>
      </c>
      <c r="T45" s="744">
        <f t="shared" si="2"/>
        <v>0</v>
      </c>
      <c r="U45" s="442">
        <f t="shared" si="2"/>
        <v>0</v>
      </c>
      <c r="V45" s="443">
        <f t="shared" si="2"/>
        <v>0</v>
      </c>
    </row>
    <row r="47" ht="9.75">
      <c r="A47" s="77" t="s">
        <v>132</v>
      </c>
    </row>
  </sheetData>
  <sheetProtection password="EA98" sheet="1" formatColumns="0" selectLockedCells="1"/>
  <mergeCells count="22">
    <mergeCell ref="Q5:R5"/>
    <mergeCell ref="E5:F5"/>
    <mergeCell ref="O5:P5"/>
    <mergeCell ref="M5:N5"/>
    <mergeCell ref="G5:H5"/>
    <mergeCell ref="I5:J5"/>
    <mergeCell ref="S5:T5"/>
    <mergeCell ref="K5:L5"/>
    <mergeCell ref="A1:P1"/>
    <mergeCell ref="G4:H4"/>
    <mergeCell ref="C4:D4"/>
    <mergeCell ref="E4:F4"/>
    <mergeCell ref="J2:V2"/>
    <mergeCell ref="I4:J4"/>
    <mergeCell ref="C5:D5"/>
    <mergeCell ref="U5:V5"/>
    <mergeCell ref="U4:V4"/>
    <mergeCell ref="K4:L4"/>
    <mergeCell ref="S4:T4"/>
    <mergeCell ref="Q4:R4"/>
    <mergeCell ref="O4:P4"/>
    <mergeCell ref="M4:N4"/>
  </mergeCells>
  <conditionalFormatting sqref="A7:V44">
    <cfRule type="expression" priority="3" dxfId="5" stopIfTrue="1">
      <formula>$W7&gt;0</formula>
    </cfRule>
  </conditionalFormatting>
  <printOptions horizontalCentered="1" verticalCentered="1"/>
  <pageMargins left="0" right="0" top="0.1968503937007874" bottom="0.15748031496062992" header="0.15748031496062992" footer="0.15748031496062992"/>
  <pageSetup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sheetPr codeName="Foglio14"/>
  <dimension ref="A1:Y46"/>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7.83203125" style="57" customWidth="1"/>
    <col min="2" max="2" width="10.5" style="59" customWidth="1"/>
    <col min="3" max="22" width="8.33203125" style="57" customWidth="1"/>
    <col min="23" max="23" width="10" style="57" customWidth="1"/>
    <col min="24" max="24" width="10.66015625" style="57" customWidth="1"/>
    <col min="25" max="25" width="0" style="57" hidden="1" customWidth="1"/>
    <col min="26" max="16384" width="10.66015625" style="57" customWidth="1"/>
  </cols>
  <sheetData>
    <row r="1" spans="1:24" s="5" customFormat="1" ht="43.5" customHeight="1">
      <c r="A1" s="972" t="str">
        <f>'t1'!A1</f>
        <v>GUARDIA di FINANZA - anno 2021</v>
      </c>
      <c r="B1" s="972"/>
      <c r="C1" s="972"/>
      <c r="D1" s="972"/>
      <c r="E1" s="972"/>
      <c r="F1" s="972"/>
      <c r="G1" s="972"/>
      <c r="H1" s="972"/>
      <c r="I1" s="972"/>
      <c r="J1" s="972"/>
      <c r="K1" s="972"/>
      <c r="L1" s="972"/>
      <c r="M1" s="972"/>
      <c r="N1" s="972"/>
      <c r="O1" s="972"/>
      <c r="P1" s="972"/>
      <c r="Q1" s="972"/>
      <c r="R1" s="972"/>
      <c r="S1" s="972"/>
      <c r="T1" s="972"/>
      <c r="U1" s="972"/>
      <c r="V1" s="972"/>
      <c r="X1" s="310"/>
    </row>
    <row r="2" spans="1:24" ht="30" customHeight="1" thickBot="1">
      <c r="A2" s="58"/>
      <c r="P2" s="973"/>
      <c r="Q2" s="973"/>
      <c r="R2" s="973"/>
      <c r="S2" s="973"/>
      <c r="T2" s="973"/>
      <c r="U2" s="973"/>
      <c r="V2" s="973"/>
      <c r="W2" s="973"/>
      <c r="X2" s="973"/>
    </row>
    <row r="3" spans="1:24" ht="16.5" customHeight="1" thickBot="1">
      <c r="A3" s="60"/>
      <c r="B3" s="61"/>
      <c r="C3" s="62" t="s">
        <v>225</v>
      </c>
      <c r="D3" s="63"/>
      <c r="E3" s="63"/>
      <c r="F3" s="63"/>
      <c r="G3" s="63"/>
      <c r="H3" s="63"/>
      <c r="I3" s="63"/>
      <c r="J3" s="63"/>
      <c r="K3" s="63"/>
      <c r="L3" s="63"/>
      <c r="M3" s="63"/>
      <c r="N3" s="63"/>
      <c r="O3" s="63"/>
      <c r="P3" s="63"/>
      <c r="Q3" s="63"/>
      <c r="R3" s="63"/>
      <c r="S3" s="63"/>
      <c r="T3" s="64"/>
      <c r="U3" s="63"/>
      <c r="V3" s="64"/>
      <c r="W3" s="63"/>
      <c r="X3" s="64"/>
    </row>
    <row r="4" spans="1:24" ht="16.5" customHeight="1" thickTop="1">
      <c r="A4" s="278" t="s">
        <v>129</v>
      </c>
      <c r="B4" s="65" t="s">
        <v>55</v>
      </c>
      <c r="C4" s="1002" t="s">
        <v>75</v>
      </c>
      <c r="D4" s="1003"/>
      <c r="E4" s="1002" t="s">
        <v>76</v>
      </c>
      <c r="F4" s="1003"/>
      <c r="G4" s="1002" t="s">
        <v>77</v>
      </c>
      <c r="H4" s="1003"/>
      <c r="I4" s="1002" t="s">
        <v>78</v>
      </c>
      <c r="J4" s="1003"/>
      <c r="K4" s="1002" t="s">
        <v>79</v>
      </c>
      <c r="L4" s="1003"/>
      <c r="M4" s="1002" t="s">
        <v>80</v>
      </c>
      <c r="N4" s="1003"/>
      <c r="O4" s="1002" t="s">
        <v>81</v>
      </c>
      <c r="P4" s="1003"/>
      <c r="Q4" s="1002" t="s">
        <v>82</v>
      </c>
      <c r="R4" s="1003"/>
      <c r="S4" s="1002" t="s">
        <v>343</v>
      </c>
      <c r="T4" s="1003"/>
      <c r="U4" s="1002" t="s">
        <v>344</v>
      </c>
      <c r="V4" s="1003"/>
      <c r="W4" s="66" t="s">
        <v>58</v>
      </c>
      <c r="X4" s="126"/>
    </row>
    <row r="5" spans="1:24" ht="10.5" thickBot="1">
      <c r="A5" s="764" t="s">
        <v>538</v>
      </c>
      <c r="B5" s="67"/>
      <c r="C5" s="68" t="s">
        <v>73</v>
      </c>
      <c r="D5" s="69" t="s">
        <v>74</v>
      </c>
      <c r="E5" s="68" t="s">
        <v>73</v>
      </c>
      <c r="F5" s="69" t="s">
        <v>74</v>
      </c>
      <c r="G5" s="68" t="s">
        <v>73</v>
      </c>
      <c r="H5" s="69" t="s">
        <v>74</v>
      </c>
      <c r="I5" s="68" t="s">
        <v>73</v>
      </c>
      <c r="J5" s="69" t="s">
        <v>74</v>
      </c>
      <c r="K5" s="68" t="s">
        <v>73</v>
      </c>
      <c r="L5" s="69" t="s">
        <v>74</v>
      </c>
      <c r="M5" s="68" t="s">
        <v>73</v>
      </c>
      <c r="N5" s="69" t="s">
        <v>74</v>
      </c>
      <c r="O5" s="68" t="s">
        <v>73</v>
      </c>
      <c r="P5" s="69" t="s">
        <v>74</v>
      </c>
      <c r="Q5" s="68" t="s">
        <v>73</v>
      </c>
      <c r="R5" s="69" t="s">
        <v>74</v>
      </c>
      <c r="S5" s="68" t="s">
        <v>73</v>
      </c>
      <c r="T5" s="70" t="s">
        <v>74</v>
      </c>
      <c r="U5" s="68" t="s">
        <v>73</v>
      </c>
      <c r="V5" s="70" t="s">
        <v>74</v>
      </c>
      <c r="W5" s="68" t="s">
        <v>73</v>
      </c>
      <c r="X5" s="70" t="s">
        <v>74</v>
      </c>
    </row>
    <row r="6" spans="1:25" ht="12.75" customHeight="1" thickTop="1">
      <c r="A6" s="20" t="str">
        <f>'t1'!A6</f>
        <v>COMANDANTE GENERALE</v>
      </c>
      <c r="B6" s="221" t="str">
        <f>'t1'!B6</f>
        <v>0D0219</v>
      </c>
      <c r="C6" s="226"/>
      <c r="D6" s="227"/>
      <c r="E6" s="226"/>
      <c r="F6" s="227"/>
      <c r="G6" s="226"/>
      <c r="H6" s="227"/>
      <c r="I6" s="226"/>
      <c r="J6" s="227"/>
      <c r="K6" s="226"/>
      <c r="L6" s="227"/>
      <c r="M6" s="228"/>
      <c r="N6" s="229"/>
      <c r="O6" s="226"/>
      <c r="P6" s="227"/>
      <c r="Q6" s="226"/>
      <c r="R6" s="227"/>
      <c r="S6" s="230"/>
      <c r="T6" s="231"/>
      <c r="U6" s="230"/>
      <c r="V6" s="231"/>
      <c r="W6" s="448">
        <f>SUM(C6,E6,G6,I6,K6,M6,O6,Q6,S6,U6)</f>
        <v>0</v>
      </c>
      <c r="X6" s="449">
        <f>SUM(D6,F6,H6,J6,L6,N6,P6,R6,T6,V6)</f>
        <v>0</v>
      </c>
      <c r="Y6" s="57">
        <f>'t1'!M6</f>
        <v>0</v>
      </c>
    </row>
    <row r="7" spans="1:25" ht="12.75" customHeight="1">
      <c r="A7" s="142" t="str">
        <f>'t1'!A7</f>
        <v>GENERALE CORPO DI ARMATA</v>
      </c>
      <c r="B7" s="214" t="str">
        <f>'t1'!B7</f>
        <v>0D0554</v>
      </c>
      <c r="C7" s="226"/>
      <c r="D7" s="227"/>
      <c r="E7" s="226"/>
      <c r="F7" s="227"/>
      <c r="G7" s="226"/>
      <c r="H7" s="227"/>
      <c r="I7" s="226"/>
      <c r="J7" s="227"/>
      <c r="K7" s="226"/>
      <c r="L7" s="227"/>
      <c r="M7" s="228"/>
      <c r="N7" s="229"/>
      <c r="O7" s="226"/>
      <c r="P7" s="227"/>
      <c r="Q7" s="226"/>
      <c r="R7" s="227"/>
      <c r="S7" s="230"/>
      <c r="T7" s="232"/>
      <c r="U7" s="230"/>
      <c r="V7" s="232"/>
      <c r="W7" s="448">
        <f aca="true" t="shared" si="0" ref="W7:W43">SUM(C7,E7,G7,I7,K7,M7,O7,Q7,S7,U7)</f>
        <v>0</v>
      </c>
      <c r="X7" s="450">
        <f aca="true" t="shared" si="1" ref="X7:X43">SUM(D7,F7,H7,J7,L7,N7,P7,R7,T7,V7)</f>
        <v>0</v>
      </c>
      <c r="Y7" s="57">
        <f>'t1'!M7</f>
        <v>0</v>
      </c>
    </row>
    <row r="8" spans="1:25" ht="12.75" customHeight="1">
      <c r="A8" s="142" t="str">
        <f>'t1'!A8</f>
        <v>GENERALE DI DIVISIONE</v>
      </c>
      <c r="B8" s="214" t="str">
        <f>'t1'!B8</f>
        <v>0D0221</v>
      </c>
      <c r="C8" s="226"/>
      <c r="D8" s="227"/>
      <c r="E8" s="226"/>
      <c r="F8" s="227"/>
      <c r="G8" s="226"/>
      <c r="H8" s="227"/>
      <c r="I8" s="226"/>
      <c r="J8" s="227"/>
      <c r="K8" s="226"/>
      <c r="L8" s="227"/>
      <c r="M8" s="228"/>
      <c r="N8" s="229"/>
      <c r="O8" s="226"/>
      <c r="P8" s="227"/>
      <c r="Q8" s="226"/>
      <c r="R8" s="227"/>
      <c r="S8" s="230"/>
      <c r="T8" s="232"/>
      <c r="U8" s="230"/>
      <c r="V8" s="232"/>
      <c r="W8" s="448">
        <f t="shared" si="0"/>
        <v>0</v>
      </c>
      <c r="X8" s="450">
        <f t="shared" si="1"/>
        <v>0</v>
      </c>
      <c r="Y8" s="57">
        <f>'t1'!M8</f>
        <v>0</v>
      </c>
    </row>
    <row r="9" spans="1:25" ht="12.75" customHeight="1">
      <c r="A9" s="142" t="str">
        <f>'t1'!A9</f>
        <v>GENERALE DI BRIGATA</v>
      </c>
      <c r="B9" s="214" t="str">
        <f>'t1'!B9</f>
        <v>0D0220</v>
      </c>
      <c r="C9" s="226"/>
      <c r="D9" s="227"/>
      <c r="E9" s="226"/>
      <c r="F9" s="227"/>
      <c r="G9" s="226"/>
      <c r="H9" s="227"/>
      <c r="I9" s="226"/>
      <c r="J9" s="227"/>
      <c r="K9" s="226"/>
      <c r="L9" s="227"/>
      <c r="M9" s="228"/>
      <c r="N9" s="229"/>
      <c r="O9" s="226"/>
      <c r="P9" s="227"/>
      <c r="Q9" s="226"/>
      <c r="R9" s="227"/>
      <c r="S9" s="230"/>
      <c r="T9" s="232"/>
      <c r="U9" s="230"/>
      <c r="V9" s="232"/>
      <c r="W9" s="448">
        <f t="shared" si="0"/>
        <v>0</v>
      </c>
      <c r="X9" s="450">
        <f t="shared" si="1"/>
        <v>0</v>
      </c>
      <c r="Y9" s="57">
        <f>'t1'!M9</f>
        <v>0</v>
      </c>
    </row>
    <row r="10" spans="1:25" ht="12.75" customHeight="1">
      <c r="A10" s="142" t="str">
        <f>'t1'!A10</f>
        <v>COLONNELLO + 23 ANNI</v>
      </c>
      <c r="B10" s="214" t="str">
        <f>'t1'!B10</f>
        <v>0D0524</v>
      </c>
      <c r="C10" s="226"/>
      <c r="D10" s="227"/>
      <c r="E10" s="226"/>
      <c r="F10" s="227"/>
      <c r="G10" s="226"/>
      <c r="H10" s="227"/>
      <c r="I10" s="226"/>
      <c r="J10" s="227"/>
      <c r="K10" s="226"/>
      <c r="L10" s="227"/>
      <c r="M10" s="228"/>
      <c r="N10" s="229"/>
      <c r="O10" s="226"/>
      <c r="P10" s="227"/>
      <c r="Q10" s="226"/>
      <c r="R10" s="227"/>
      <c r="S10" s="230"/>
      <c r="T10" s="232"/>
      <c r="U10" s="230"/>
      <c r="V10" s="232"/>
      <c r="W10" s="448">
        <f t="shared" si="0"/>
        <v>0</v>
      </c>
      <c r="X10" s="450">
        <f t="shared" si="1"/>
        <v>0</v>
      </c>
      <c r="Y10" s="57">
        <f>'t1'!M10</f>
        <v>0</v>
      </c>
    </row>
    <row r="11" spans="1:25" ht="12.75" customHeight="1">
      <c r="A11" s="142" t="str">
        <f>'t1'!A11</f>
        <v>COLONNELLO</v>
      </c>
      <c r="B11" s="214" t="str">
        <f>'t1'!B11</f>
        <v>0D0217</v>
      </c>
      <c r="C11" s="226"/>
      <c r="D11" s="227"/>
      <c r="E11" s="226"/>
      <c r="F11" s="227"/>
      <c r="G11" s="226"/>
      <c r="H11" s="227"/>
      <c r="I11" s="226"/>
      <c r="J11" s="227"/>
      <c r="K11" s="226"/>
      <c r="L11" s="227"/>
      <c r="M11" s="228"/>
      <c r="N11" s="229"/>
      <c r="O11" s="226"/>
      <c r="P11" s="227"/>
      <c r="Q11" s="226"/>
      <c r="R11" s="227"/>
      <c r="S11" s="230"/>
      <c r="T11" s="232"/>
      <c r="U11" s="230"/>
      <c r="V11" s="232"/>
      <c r="W11" s="448">
        <f t="shared" si="0"/>
        <v>0</v>
      </c>
      <c r="X11" s="450">
        <f t="shared" si="1"/>
        <v>0</v>
      </c>
      <c r="Y11" s="57">
        <f>'t1'!M11</f>
        <v>0</v>
      </c>
    </row>
    <row r="12" spans="1:25" ht="12.75" customHeight="1">
      <c r="A12" s="142" t="str">
        <f>'t1'!A12</f>
        <v>TENENTE COLONNELLO + 23 ANNI</v>
      </c>
      <c r="B12" s="214" t="str">
        <f>'t1'!B12</f>
        <v>0D0525</v>
      </c>
      <c r="C12" s="226"/>
      <c r="D12" s="227"/>
      <c r="E12" s="226"/>
      <c r="F12" s="227"/>
      <c r="G12" s="226"/>
      <c r="H12" s="227"/>
      <c r="I12" s="226"/>
      <c r="J12" s="227"/>
      <c r="K12" s="226"/>
      <c r="L12" s="227"/>
      <c r="M12" s="228"/>
      <c r="N12" s="229"/>
      <c r="O12" s="226"/>
      <c r="P12" s="227"/>
      <c r="Q12" s="226"/>
      <c r="R12" s="227"/>
      <c r="S12" s="230"/>
      <c r="T12" s="232"/>
      <c r="U12" s="230"/>
      <c r="V12" s="232"/>
      <c r="W12" s="448">
        <f t="shared" si="0"/>
        <v>0</v>
      </c>
      <c r="X12" s="450">
        <f t="shared" si="1"/>
        <v>0</v>
      </c>
      <c r="Y12" s="57">
        <f>'t1'!M12</f>
        <v>0</v>
      </c>
    </row>
    <row r="13" spans="1:25" ht="12.75" customHeight="1">
      <c r="A13" s="142" t="str">
        <f>'t1'!A13</f>
        <v>TENENTE COLONNELLO + 18 ANNI</v>
      </c>
      <c r="B13" s="214" t="str">
        <f>'t1'!B13</f>
        <v>0D0935</v>
      </c>
      <c r="C13" s="226"/>
      <c r="D13" s="227"/>
      <c r="E13" s="226"/>
      <c r="F13" s="227"/>
      <c r="G13" s="226"/>
      <c r="H13" s="227"/>
      <c r="I13" s="226"/>
      <c r="J13" s="227"/>
      <c r="K13" s="226"/>
      <c r="L13" s="227"/>
      <c r="M13" s="228"/>
      <c r="N13" s="229"/>
      <c r="O13" s="226"/>
      <c r="P13" s="227"/>
      <c r="Q13" s="226"/>
      <c r="R13" s="227"/>
      <c r="S13" s="230"/>
      <c r="T13" s="232"/>
      <c r="U13" s="230"/>
      <c r="V13" s="232"/>
      <c r="W13" s="448">
        <f t="shared" si="0"/>
        <v>0</v>
      </c>
      <c r="X13" s="450">
        <f t="shared" si="1"/>
        <v>0</v>
      </c>
      <c r="Y13" s="57">
        <f>'t1'!M13</f>
        <v>0</v>
      </c>
    </row>
    <row r="14" spans="1:25" ht="12.75" customHeight="1">
      <c r="A14" s="142" t="str">
        <f>'t1'!A14</f>
        <v>TENENTE COLONNELLO + 13 ANNI</v>
      </c>
      <c r="B14" s="214" t="str">
        <f>'t1'!B14</f>
        <v>0D0526</v>
      </c>
      <c r="C14" s="226"/>
      <c r="D14" s="227"/>
      <c r="E14" s="226"/>
      <c r="F14" s="227"/>
      <c r="G14" s="226"/>
      <c r="H14" s="227"/>
      <c r="I14" s="226"/>
      <c r="J14" s="227"/>
      <c r="K14" s="226"/>
      <c r="L14" s="227"/>
      <c r="M14" s="228"/>
      <c r="N14" s="229"/>
      <c r="O14" s="226"/>
      <c r="P14" s="227"/>
      <c r="Q14" s="226"/>
      <c r="R14" s="227"/>
      <c r="S14" s="230"/>
      <c r="T14" s="232"/>
      <c r="U14" s="230"/>
      <c r="V14" s="232"/>
      <c r="W14" s="448">
        <f t="shared" si="0"/>
        <v>0</v>
      </c>
      <c r="X14" s="450">
        <f t="shared" si="1"/>
        <v>0</v>
      </c>
      <c r="Y14" s="57">
        <f>'t1'!M14</f>
        <v>0</v>
      </c>
    </row>
    <row r="15" spans="1:25" ht="12.75" customHeight="1">
      <c r="A15" s="142" t="str">
        <f>'t1'!A15</f>
        <v>MAGGIORE + 23 ANNI</v>
      </c>
      <c r="B15" s="214" t="str">
        <f>'t1'!B15</f>
        <v>0D0527</v>
      </c>
      <c r="C15" s="226"/>
      <c r="D15" s="227"/>
      <c r="E15" s="226"/>
      <c r="F15" s="227"/>
      <c r="G15" s="226"/>
      <c r="H15" s="227"/>
      <c r="I15" s="226"/>
      <c r="J15" s="227"/>
      <c r="K15" s="226"/>
      <c r="L15" s="227"/>
      <c r="M15" s="228"/>
      <c r="N15" s="229"/>
      <c r="O15" s="226"/>
      <c r="P15" s="227"/>
      <c r="Q15" s="226"/>
      <c r="R15" s="227"/>
      <c r="S15" s="230"/>
      <c r="T15" s="232"/>
      <c r="U15" s="230"/>
      <c r="V15" s="232"/>
      <c r="W15" s="448">
        <f t="shared" si="0"/>
        <v>0</v>
      </c>
      <c r="X15" s="450">
        <f t="shared" si="1"/>
        <v>0</v>
      </c>
      <c r="Y15" s="57">
        <f>'t1'!M15</f>
        <v>0</v>
      </c>
    </row>
    <row r="16" spans="1:25" ht="12.75" customHeight="1">
      <c r="A16" s="142" t="str">
        <f>'t1'!A16</f>
        <v>MAGGIORE + 13 ANNI</v>
      </c>
      <c r="B16" s="214" t="str">
        <f>'t1'!B16</f>
        <v>0D0528</v>
      </c>
      <c r="C16" s="226"/>
      <c r="D16" s="227"/>
      <c r="E16" s="226"/>
      <c r="F16" s="227"/>
      <c r="G16" s="226"/>
      <c r="H16" s="227"/>
      <c r="I16" s="226"/>
      <c r="J16" s="227"/>
      <c r="K16" s="226"/>
      <c r="L16" s="227"/>
      <c r="M16" s="228"/>
      <c r="N16" s="229"/>
      <c r="O16" s="226"/>
      <c r="P16" s="227"/>
      <c r="Q16" s="226"/>
      <c r="R16" s="227"/>
      <c r="S16" s="230"/>
      <c r="T16" s="232"/>
      <c r="U16" s="230"/>
      <c r="V16" s="232"/>
      <c r="W16" s="448">
        <f t="shared" si="0"/>
        <v>0</v>
      </c>
      <c r="X16" s="450">
        <f t="shared" si="1"/>
        <v>0</v>
      </c>
      <c r="Y16" s="57">
        <f>'t1'!M16</f>
        <v>0</v>
      </c>
    </row>
    <row r="17" spans="1:25" ht="12.75" customHeight="1">
      <c r="A17" s="142" t="str">
        <f>'t1'!A17</f>
        <v>TENENTE COLONNELLO</v>
      </c>
      <c r="B17" s="214" t="str">
        <f>'t1'!B17</f>
        <v>019312</v>
      </c>
      <c r="C17" s="226"/>
      <c r="D17" s="227"/>
      <c r="E17" s="226"/>
      <c r="F17" s="227"/>
      <c r="G17" s="226"/>
      <c r="H17" s="227"/>
      <c r="I17" s="226"/>
      <c r="J17" s="227"/>
      <c r="K17" s="226"/>
      <c r="L17" s="227"/>
      <c r="M17" s="228"/>
      <c r="N17" s="229"/>
      <c r="O17" s="226"/>
      <c r="P17" s="227"/>
      <c r="Q17" s="226"/>
      <c r="R17" s="227"/>
      <c r="S17" s="230"/>
      <c r="T17" s="232"/>
      <c r="U17" s="230"/>
      <c r="V17" s="232"/>
      <c r="W17" s="448">
        <f t="shared" si="0"/>
        <v>0</v>
      </c>
      <c r="X17" s="450">
        <f t="shared" si="1"/>
        <v>0</v>
      </c>
      <c r="Y17" s="57">
        <f>'t1'!M17</f>
        <v>0</v>
      </c>
    </row>
    <row r="18" spans="1:25" ht="12.75" customHeight="1">
      <c r="A18" s="142" t="str">
        <f>'t1'!A18</f>
        <v>MAGGIORE CON 3 ANNI NEL GRADO</v>
      </c>
      <c r="B18" s="214" t="str">
        <f>'t1'!B18</f>
        <v>0D0936</v>
      </c>
      <c r="C18" s="226"/>
      <c r="D18" s="227"/>
      <c r="E18" s="226"/>
      <c r="F18" s="227"/>
      <c r="G18" s="226"/>
      <c r="H18" s="227"/>
      <c r="I18" s="226"/>
      <c r="J18" s="227"/>
      <c r="K18" s="226"/>
      <c r="L18" s="227"/>
      <c r="M18" s="228"/>
      <c r="N18" s="229"/>
      <c r="O18" s="226"/>
      <c r="P18" s="227"/>
      <c r="Q18" s="226"/>
      <c r="R18" s="227"/>
      <c r="S18" s="230"/>
      <c r="T18" s="232"/>
      <c r="U18" s="230"/>
      <c r="V18" s="232"/>
      <c r="W18" s="448">
        <f t="shared" si="0"/>
        <v>0</v>
      </c>
      <c r="X18" s="450">
        <f t="shared" si="1"/>
        <v>0</v>
      </c>
      <c r="Y18" s="57">
        <f>'t1'!M18</f>
        <v>0</v>
      </c>
    </row>
    <row r="19" spans="1:25" ht="12.75" customHeight="1">
      <c r="A19" s="142" t="str">
        <f>'t1'!A19</f>
        <v>MAGGIORE</v>
      </c>
      <c r="B19" s="214" t="str">
        <f>'t1'!B19</f>
        <v>019222</v>
      </c>
      <c r="C19" s="226"/>
      <c r="D19" s="227"/>
      <c r="E19" s="226"/>
      <c r="F19" s="227"/>
      <c r="G19" s="226"/>
      <c r="H19" s="227"/>
      <c r="I19" s="226"/>
      <c r="J19" s="227"/>
      <c r="K19" s="226"/>
      <c r="L19" s="227"/>
      <c r="M19" s="228"/>
      <c r="N19" s="229"/>
      <c r="O19" s="226"/>
      <c r="P19" s="227"/>
      <c r="Q19" s="226"/>
      <c r="R19" s="227"/>
      <c r="S19" s="230"/>
      <c r="T19" s="232"/>
      <c r="U19" s="230"/>
      <c r="V19" s="232"/>
      <c r="W19" s="448">
        <f t="shared" si="0"/>
        <v>0</v>
      </c>
      <c r="X19" s="450">
        <f t="shared" si="1"/>
        <v>0</v>
      </c>
      <c r="Y19" s="57">
        <f>'t1'!M19</f>
        <v>0</v>
      </c>
    </row>
    <row r="20" spans="1:25" ht="12.75" customHeight="1">
      <c r="A20" s="142" t="str">
        <f>'t1'!A20</f>
        <v>CAPITANO + 10 ANNI</v>
      </c>
      <c r="B20" s="214" t="str">
        <f>'t1'!B20</f>
        <v>018937</v>
      </c>
      <c r="C20" s="226"/>
      <c r="D20" s="227"/>
      <c r="E20" s="226"/>
      <c r="F20" s="227"/>
      <c r="G20" s="226"/>
      <c r="H20" s="227"/>
      <c r="I20" s="226"/>
      <c r="J20" s="227"/>
      <c r="K20" s="226"/>
      <c r="L20" s="227"/>
      <c r="M20" s="228"/>
      <c r="N20" s="229"/>
      <c r="O20" s="226"/>
      <c r="P20" s="227"/>
      <c r="Q20" s="226"/>
      <c r="R20" s="227"/>
      <c r="S20" s="230"/>
      <c r="T20" s="232"/>
      <c r="U20" s="230"/>
      <c r="V20" s="232"/>
      <c r="W20" s="448">
        <f t="shared" si="0"/>
        <v>0</v>
      </c>
      <c r="X20" s="450">
        <f t="shared" si="1"/>
        <v>0</v>
      </c>
      <c r="Y20" s="57">
        <f>'t1'!M20</f>
        <v>0</v>
      </c>
    </row>
    <row r="21" spans="1:25" ht="12.75" customHeight="1">
      <c r="A21" s="142" t="str">
        <f>'t1'!A21</f>
        <v>CAPITANO</v>
      </c>
      <c r="B21" s="214" t="str">
        <f>'t1'!B21</f>
        <v>018213</v>
      </c>
      <c r="C21" s="226"/>
      <c r="D21" s="227"/>
      <c r="E21" s="226"/>
      <c r="F21" s="227"/>
      <c r="G21" s="226"/>
      <c r="H21" s="227"/>
      <c r="I21" s="226"/>
      <c r="J21" s="227"/>
      <c r="K21" s="226"/>
      <c r="L21" s="227"/>
      <c r="M21" s="228"/>
      <c r="N21" s="229"/>
      <c r="O21" s="226"/>
      <c r="P21" s="227"/>
      <c r="Q21" s="226"/>
      <c r="R21" s="227"/>
      <c r="S21" s="230"/>
      <c r="T21" s="232"/>
      <c r="U21" s="230"/>
      <c r="V21" s="232"/>
      <c r="W21" s="448">
        <f t="shared" si="0"/>
        <v>0</v>
      </c>
      <c r="X21" s="450">
        <f t="shared" si="1"/>
        <v>0</v>
      </c>
      <c r="Y21" s="57">
        <f>'t1'!M21</f>
        <v>0</v>
      </c>
    </row>
    <row r="22" spans="1:25" ht="12.75" customHeight="1">
      <c r="A22" s="142" t="str">
        <f>'t1'!A22</f>
        <v>TENENTE</v>
      </c>
      <c r="B22" s="214" t="str">
        <f>'t1'!B22</f>
        <v>018226</v>
      </c>
      <c r="C22" s="226"/>
      <c r="D22" s="227"/>
      <c r="E22" s="226"/>
      <c r="F22" s="227"/>
      <c r="G22" s="226"/>
      <c r="H22" s="227"/>
      <c r="I22" s="226"/>
      <c r="J22" s="227"/>
      <c r="K22" s="226"/>
      <c r="L22" s="227"/>
      <c r="M22" s="228"/>
      <c r="N22" s="229"/>
      <c r="O22" s="226"/>
      <c r="P22" s="227"/>
      <c r="Q22" s="226"/>
      <c r="R22" s="227"/>
      <c r="S22" s="230"/>
      <c r="T22" s="232"/>
      <c r="U22" s="230"/>
      <c r="V22" s="232"/>
      <c r="W22" s="448">
        <f t="shared" si="0"/>
        <v>0</v>
      </c>
      <c r="X22" s="450">
        <f t="shared" si="1"/>
        <v>0</v>
      </c>
      <c r="Y22" s="57">
        <f>'t1'!M22</f>
        <v>0</v>
      </c>
    </row>
    <row r="23" spans="1:25" ht="12.75" customHeight="1">
      <c r="A23" s="142" t="str">
        <f>'t1'!A23</f>
        <v>SOTTOTENENTE</v>
      </c>
      <c r="B23" s="214" t="str">
        <f>'t1'!B23</f>
        <v>017225</v>
      </c>
      <c r="C23" s="226"/>
      <c r="D23" s="227"/>
      <c r="E23" s="226"/>
      <c r="F23" s="227"/>
      <c r="G23" s="226"/>
      <c r="H23" s="227"/>
      <c r="I23" s="226"/>
      <c r="J23" s="227"/>
      <c r="K23" s="226"/>
      <c r="L23" s="227"/>
      <c r="M23" s="228"/>
      <c r="N23" s="229"/>
      <c r="O23" s="226"/>
      <c r="P23" s="227"/>
      <c r="Q23" s="226"/>
      <c r="R23" s="227"/>
      <c r="S23" s="230"/>
      <c r="T23" s="232"/>
      <c r="U23" s="230"/>
      <c r="V23" s="232"/>
      <c r="W23" s="448">
        <f t="shared" si="0"/>
        <v>0</v>
      </c>
      <c r="X23" s="450">
        <f t="shared" si="1"/>
        <v>0</v>
      </c>
      <c r="Y23" s="57">
        <f>'t1'!M23</f>
        <v>0</v>
      </c>
    </row>
    <row r="24" spans="1:25" ht="12.75" customHeight="1">
      <c r="A24" s="142" t="str">
        <f>'t1'!A24</f>
        <v>LUOGOTENENTE CARICHE SPECIALI</v>
      </c>
      <c r="B24" s="214" t="str">
        <f>'t1'!B24</f>
        <v>017964</v>
      </c>
      <c r="C24" s="226"/>
      <c r="D24" s="227"/>
      <c r="E24" s="226"/>
      <c r="F24" s="227"/>
      <c r="G24" s="226"/>
      <c r="H24" s="227"/>
      <c r="I24" s="226"/>
      <c r="J24" s="227"/>
      <c r="K24" s="226"/>
      <c r="L24" s="227"/>
      <c r="M24" s="228"/>
      <c r="N24" s="229"/>
      <c r="O24" s="226"/>
      <c r="P24" s="227"/>
      <c r="Q24" s="226"/>
      <c r="R24" s="227"/>
      <c r="S24" s="230"/>
      <c r="T24" s="232"/>
      <c r="U24" s="230"/>
      <c r="V24" s="232"/>
      <c r="W24" s="448">
        <f t="shared" si="0"/>
        <v>0</v>
      </c>
      <c r="X24" s="450">
        <f t="shared" si="1"/>
        <v>0</v>
      </c>
      <c r="Y24" s="57">
        <f>'t1'!M24</f>
        <v>0</v>
      </c>
    </row>
    <row r="25" spans="1:25" ht="12.75" customHeight="1">
      <c r="A25" s="142" t="str">
        <f>'t1'!A25</f>
        <v>LUOGOTENENTE</v>
      </c>
      <c r="B25" s="214" t="str">
        <f>'t1'!B25</f>
        <v>017836</v>
      </c>
      <c r="C25" s="226"/>
      <c r="D25" s="227"/>
      <c r="E25" s="226"/>
      <c r="F25" s="227"/>
      <c r="G25" s="226"/>
      <c r="H25" s="227"/>
      <c r="I25" s="226"/>
      <c r="J25" s="227"/>
      <c r="K25" s="226"/>
      <c r="L25" s="227"/>
      <c r="M25" s="228"/>
      <c r="N25" s="229"/>
      <c r="O25" s="226"/>
      <c r="P25" s="227"/>
      <c r="Q25" s="226"/>
      <c r="R25" s="227"/>
      <c r="S25" s="230"/>
      <c r="T25" s="232"/>
      <c r="U25" s="230"/>
      <c r="V25" s="232"/>
      <c r="W25" s="448">
        <f t="shared" si="0"/>
        <v>0</v>
      </c>
      <c r="X25" s="450">
        <f t="shared" si="1"/>
        <v>0</v>
      </c>
      <c r="Y25" s="57">
        <f>'t1'!M25</f>
        <v>0</v>
      </c>
    </row>
    <row r="26" spans="1:25" ht="12.75" customHeight="1">
      <c r="A26" s="142" t="str">
        <f>'t1'!A26</f>
        <v>MARESCIALLO AIUTANTE CON 8 ANNI NEL GRADO</v>
      </c>
      <c r="B26" s="214" t="str">
        <f>'t1'!B26</f>
        <v>017837</v>
      </c>
      <c r="C26" s="226"/>
      <c r="D26" s="227"/>
      <c r="E26" s="226"/>
      <c r="F26" s="227"/>
      <c r="G26" s="226"/>
      <c r="H26" s="227"/>
      <c r="I26" s="226"/>
      <c r="J26" s="227"/>
      <c r="K26" s="226"/>
      <c r="L26" s="227"/>
      <c r="M26" s="228"/>
      <c r="N26" s="229"/>
      <c r="O26" s="226"/>
      <c r="P26" s="227"/>
      <c r="Q26" s="226"/>
      <c r="R26" s="227"/>
      <c r="S26" s="230"/>
      <c r="T26" s="232"/>
      <c r="U26" s="230"/>
      <c r="V26" s="232"/>
      <c r="W26" s="448">
        <f t="shared" si="0"/>
        <v>0</v>
      </c>
      <c r="X26" s="450">
        <f t="shared" si="1"/>
        <v>0</v>
      </c>
      <c r="Y26" s="57">
        <f>'t1'!M26</f>
        <v>0</v>
      </c>
    </row>
    <row r="27" spans="1:25" ht="12.75" customHeight="1">
      <c r="A27" s="142" t="str">
        <f>'t1'!A27</f>
        <v>MARESCIALLO AIUTANTE</v>
      </c>
      <c r="B27" s="214" t="str">
        <f>'t1'!B27</f>
        <v>017237</v>
      </c>
      <c r="C27" s="226"/>
      <c r="D27" s="227"/>
      <c r="E27" s="226"/>
      <c r="F27" s="227"/>
      <c r="G27" s="226"/>
      <c r="H27" s="227"/>
      <c r="I27" s="226"/>
      <c r="J27" s="227"/>
      <c r="K27" s="226"/>
      <c r="L27" s="227"/>
      <c r="M27" s="228"/>
      <c r="N27" s="229"/>
      <c r="O27" s="226"/>
      <c r="P27" s="227"/>
      <c r="Q27" s="226"/>
      <c r="R27" s="227"/>
      <c r="S27" s="230"/>
      <c r="T27" s="232"/>
      <c r="U27" s="230"/>
      <c r="V27" s="232"/>
      <c r="W27" s="448">
        <f t="shared" si="0"/>
        <v>0</v>
      </c>
      <c r="X27" s="450">
        <f t="shared" si="1"/>
        <v>0</v>
      </c>
      <c r="Y27" s="57">
        <f>'t1'!M27</f>
        <v>0</v>
      </c>
    </row>
    <row r="28" spans="1:25" ht="12.75" customHeight="1">
      <c r="A28" s="142" t="str">
        <f>'t1'!A28</f>
        <v>MARESCIALLO CAPO CON 10 ANNI</v>
      </c>
      <c r="B28" s="214" t="str">
        <f>'t1'!B28</f>
        <v>016MC0</v>
      </c>
      <c r="C28" s="226"/>
      <c r="D28" s="227"/>
      <c r="E28" s="226"/>
      <c r="F28" s="227"/>
      <c r="G28" s="226"/>
      <c r="H28" s="227"/>
      <c r="I28" s="226"/>
      <c r="J28" s="227"/>
      <c r="K28" s="226"/>
      <c r="L28" s="227"/>
      <c r="M28" s="228"/>
      <c r="N28" s="229"/>
      <c r="O28" s="226"/>
      <c r="P28" s="227"/>
      <c r="Q28" s="226"/>
      <c r="R28" s="227"/>
      <c r="S28" s="230"/>
      <c r="T28" s="232"/>
      <c r="U28" s="230"/>
      <c r="V28" s="232"/>
      <c r="W28" s="448">
        <f t="shared" si="0"/>
        <v>0</v>
      </c>
      <c r="X28" s="450">
        <f t="shared" si="1"/>
        <v>0</v>
      </c>
      <c r="Y28" s="57">
        <f>'t1'!M28</f>
        <v>0</v>
      </c>
    </row>
    <row r="29" spans="1:25" ht="12.75" customHeight="1">
      <c r="A29" s="142" t="str">
        <f>'t1'!A29</f>
        <v>MARESCIALLO CAPO</v>
      </c>
      <c r="B29" s="214" t="str">
        <f>'t1'!B29</f>
        <v>016224</v>
      </c>
      <c r="C29" s="226"/>
      <c r="D29" s="227"/>
      <c r="E29" s="226"/>
      <c r="F29" s="227"/>
      <c r="G29" s="226"/>
      <c r="H29" s="227"/>
      <c r="I29" s="226"/>
      <c r="J29" s="227"/>
      <c r="K29" s="226"/>
      <c r="L29" s="227"/>
      <c r="M29" s="228"/>
      <c r="N29" s="229"/>
      <c r="O29" s="226"/>
      <c r="P29" s="227"/>
      <c r="Q29" s="226"/>
      <c r="R29" s="227"/>
      <c r="S29" s="230"/>
      <c r="T29" s="232"/>
      <c r="U29" s="230"/>
      <c r="V29" s="232"/>
      <c r="W29" s="448">
        <f t="shared" si="0"/>
        <v>0</v>
      </c>
      <c r="X29" s="450">
        <f t="shared" si="1"/>
        <v>0</v>
      </c>
      <c r="Y29" s="57">
        <f>'t1'!M29</f>
        <v>0</v>
      </c>
    </row>
    <row r="30" spans="1:25" ht="12.75" customHeight="1">
      <c r="A30" s="142" t="str">
        <f>'t1'!A30</f>
        <v>MARESCIALLO ORDINARIO</v>
      </c>
      <c r="B30" s="214" t="str">
        <f>'t1'!B30</f>
        <v>015238</v>
      </c>
      <c r="C30" s="226"/>
      <c r="D30" s="227"/>
      <c r="E30" s="226"/>
      <c r="F30" s="227"/>
      <c r="G30" s="226"/>
      <c r="H30" s="227"/>
      <c r="I30" s="226"/>
      <c r="J30" s="227"/>
      <c r="K30" s="226"/>
      <c r="L30" s="227"/>
      <c r="M30" s="228"/>
      <c r="N30" s="229"/>
      <c r="O30" s="226"/>
      <c r="P30" s="227"/>
      <c r="Q30" s="226"/>
      <c r="R30" s="227"/>
      <c r="S30" s="230"/>
      <c r="T30" s="232"/>
      <c r="U30" s="230"/>
      <c r="V30" s="232"/>
      <c r="W30" s="448">
        <f t="shared" si="0"/>
        <v>0</v>
      </c>
      <c r="X30" s="450">
        <f t="shared" si="1"/>
        <v>0</v>
      </c>
      <c r="Y30" s="57">
        <f>'t1'!M30</f>
        <v>0</v>
      </c>
    </row>
    <row r="31" spans="1:25" ht="12.75" customHeight="1">
      <c r="A31" s="142" t="str">
        <f>'t1'!A31</f>
        <v>MARESCIALLO</v>
      </c>
      <c r="B31" s="214" t="str">
        <f>'t1'!B31</f>
        <v>014324</v>
      </c>
      <c r="C31" s="226"/>
      <c r="D31" s="227"/>
      <c r="E31" s="226"/>
      <c r="F31" s="227"/>
      <c r="G31" s="226"/>
      <c r="H31" s="227"/>
      <c r="I31" s="226"/>
      <c r="J31" s="227"/>
      <c r="K31" s="226"/>
      <c r="L31" s="227"/>
      <c r="M31" s="228"/>
      <c r="N31" s="229"/>
      <c r="O31" s="226"/>
      <c r="P31" s="227"/>
      <c r="Q31" s="226"/>
      <c r="R31" s="227"/>
      <c r="S31" s="230"/>
      <c r="T31" s="232"/>
      <c r="U31" s="230"/>
      <c r="V31" s="232"/>
      <c r="W31" s="448">
        <f t="shared" si="0"/>
        <v>0</v>
      </c>
      <c r="X31" s="450">
        <f t="shared" si="1"/>
        <v>0</v>
      </c>
      <c r="Y31" s="57">
        <f>'t1'!M31</f>
        <v>0</v>
      </c>
    </row>
    <row r="32" spans="1:25" ht="12.75" customHeight="1">
      <c r="A32" s="142" t="str">
        <f>'t1'!A32</f>
        <v>BRIGADIERE CAPO QUALIFICA SPECIALE</v>
      </c>
      <c r="B32" s="214" t="str">
        <f>'t1'!B32</f>
        <v>015965</v>
      </c>
      <c r="C32" s="226"/>
      <c r="D32" s="227"/>
      <c r="E32" s="226"/>
      <c r="F32" s="227"/>
      <c r="G32" s="226"/>
      <c r="H32" s="227"/>
      <c r="I32" s="226"/>
      <c r="J32" s="227"/>
      <c r="K32" s="226"/>
      <c r="L32" s="227"/>
      <c r="M32" s="228"/>
      <c r="N32" s="229"/>
      <c r="O32" s="226"/>
      <c r="P32" s="227"/>
      <c r="Q32" s="226"/>
      <c r="R32" s="227"/>
      <c r="S32" s="230"/>
      <c r="T32" s="232"/>
      <c r="U32" s="230"/>
      <c r="V32" s="232"/>
      <c r="W32" s="448">
        <f t="shared" si="0"/>
        <v>0</v>
      </c>
      <c r="X32" s="450">
        <f t="shared" si="1"/>
        <v>0</v>
      </c>
      <c r="Y32" s="57">
        <f>'t1'!M32</f>
        <v>0</v>
      </c>
    </row>
    <row r="33" spans="1:25" ht="12.75" customHeight="1">
      <c r="A33" s="142" t="str">
        <f>'t1'!A33</f>
        <v>BRIGADIERE CAPO CON 4 ANNI NEL GRADO</v>
      </c>
      <c r="B33" s="214" t="str">
        <f>'t1'!B33</f>
        <v>015966</v>
      </c>
      <c r="C33" s="226"/>
      <c r="D33" s="227"/>
      <c r="E33" s="226"/>
      <c r="F33" s="227"/>
      <c r="G33" s="226"/>
      <c r="H33" s="227"/>
      <c r="I33" s="226"/>
      <c r="J33" s="227"/>
      <c r="K33" s="226"/>
      <c r="L33" s="227"/>
      <c r="M33" s="228"/>
      <c r="N33" s="229"/>
      <c r="O33" s="226"/>
      <c r="P33" s="227"/>
      <c r="Q33" s="226"/>
      <c r="R33" s="227"/>
      <c r="S33" s="230"/>
      <c r="T33" s="232"/>
      <c r="U33" s="230"/>
      <c r="V33" s="232"/>
      <c r="W33" s="448">
        <f t="shared" si="0"/>
        <v>0</v>
      </c>
      <c r="X33" s="450">
        <f t="shared" si="1"/>
        <v>0</v>
      </c>
      <c r="Y33" s="57">
        <f>'t1'!M33</f>
        <v>0</v>
      </c>
    </row>
    <row r="34" spans="1:25" ht="12.75" customHeight="1">
      <c r="A34" s="142" t="str">
        <f>'t1'!A34</f>
        <v>BRIGADIERE CAPO</v>
      </c>
      <c r="B34" s="214" t="str">
        <f>'t1'!B34</f>
        <v>015212</v>
      </c>
      <c r="C34" s="233"/>
      <c r="D34" s="234"/>
      <c r="E34" s="233"/>
      <c r="F34" s="234"/>
      <c r="G34" s="233"/>
      <c r="H34" s="234"/>
      <c r="I34" s="233"/>
      <c r="J34" s="234"/>
      <c r="K34" s="233"/>
      <c r="L34" s="234"/>
      <c r="M34" s="235"/>
      <c r="N34" s="236"/>
      <c r="O34" s="233"/>
      <c r="P34" s="234"/>
      <c r="Q34" s="233"/>
      <c r="R34" s="234"/>
      <c r="S34" s="237"/>
      <c r="T34" s="238"/>
      <c r="U34" s="237"/>
      <c r="V34" s="238"/>
      <c r="W34" s="448">
        <f t="shared" si="0"/>
        <v>0</v>
      </c>
      <c r="X34" s="450">
        <f t="shared" si="1"/>
        <v>0</v>
      </c>
      <c r="Y34" s="57">
        <f>'t1'!M34</f>
        <v>0</v>
      </c>
    </row>
    <row r="35" spans="1:25" ht="12.75" customHeight="1">
      <c r="A35" s="142" t="str">
        <f>'t1'!A35</f>
        <v>BRIGADIERE</v>
      </c>
      <c r="B35" s="214" t="str">
        <f>'t1'!B35</f>
        <v>014211</v>
      </c>
      <c r="C35" s="233"/>
      <c r="D35" s="234"/>
      <c r="E35" s="233"/>
      <c r="F35" s="234"/>
      <c r="G35" s="233"/>
      <c r="H35" s="234"/>
      <c r="I35" s="233"/>
      <c r="J35" s="234"/>
      <c r="K35" s="233"/>
      <c r="L35" s="234"/>
      <c r="M35" s="235"/>
      <c r="N35" s="236"/>
      <c r="O35" s="233"/>
      <c r="P35" s="234"/>
      <c r="Q35" s="233"/>
      <c r="R35" s="234"/>
      <c r="S35" s="237"/>
      <c r="T35" s="238"/>
      <c r="U35" s="237"/>
      <c r="V35" s="238"/>
      <c r="W35" s="448">
        <f t="shared" si="0"/>
        <v>0</v>
      </c>
      <c r="X35" s="450">
        <f t="shared" si="1"/>
        <v>0</v>
      </c>
      <c r="Y35" s="57">
        <f>'t1'!M35</f>
        <v>0</v>
      </c>
    </row>
    <row r="36" spans="1:25" ht="12.75" customHeight="1">
      <c r="A36" s="142" t="str">
        <f>'t1'!A36</f>
        <v>VICE BRIGADIERE</v>
      </c>
      <c r="B36" s="214" t="str">
        <f>'t1'!B36</f>
        <v>014230</v>
      </c>
      <c r="C36" s="233"/>
      <c r="D36" s="234"/>
      <c r="E36" s="233"/>
      <c r="F36" s="234"/>
      <c r="G36" s="233"/>
      <c r="H36" s="234"/>
      <c r="I36" s="233"/>
      <c r="J36" s="234"/>
      <c r="K36" s="233"/>
      <c r="L36" s="234"/>
      <c r="M36" s="235"/>
      <c r="N36" s="236"/>
      <c r="O36" s="233"/>
      <c r="P36" s="234"/>
      <c r="Q36" s="233"/>
      <c r="R36" s="234"/>
      <c r="S36" s="237"/>
      <c r="T36" s="238"/>
      <c r="U36" s="237"/>
      <c r="V36" s="238"/>
      <c r="W36" s="448">
        <f t="shared" si="0"/>
        <v>0</v>
      </c>
      <c r="X36" s="450">
        <f t="shared" si="1"/>
        <v>0</v>
      </c>
      <c r="Y36" s="57">
        <f>'t1'!M36</f>
        <v>0</v>
      </c>
    </row>
    <row r="37" spans="1:25" ht="12.75" customHeight="1">
      <c r="A37" s="142" t="str">
        <f>'t1'!A37</f>
        <v>APPUNTATO SCELTO QUALIFICA SPECIALE</v>
      </c>
      <c r="B37" s="214" t="str">
        <f>'t1'!B37</f>
        <v>013967</v>
      </c>
      <c r="C37" s="233"/>
      <c r="D37" s="234"/>
      <c r="E37" s="233"/>
      <c r="F37" s="234"/>
      <c r="G37" s="233"/>
      <c r="H37" s="234"/>
      <c r="I37" s="233"/>
      <c r="J37" s="234"/>
      <c r="K37" s="233"/>
      <c r="L37" s="234"/>
      <c r="M37" s="235"/>
      <c r="N37" s="236"/>
      <c r="O37" s="233"/>
      <c r="P37" s="234"/>
      <c r="Q37" s="233"/>
      <c r="R37" s="234"/>
      <c r="S37" s="237"/>
      <c r="T37" s="238"/>
      <c r="U37" s="237"/>
      <c r="V37" s="238"/>
      <c r="W37" s="448">
        <f t="shared" si="0"/>
        <v>0</v>
      </c>
      <c r="X37" s="450">
        <f t="shared" si="1"/>
        <v>0</v>
      </c>
      <c r="Y37" s="57">
        <f>'t1'!M37</f>
        <v>0</v>
      </c>
    </row>
    <row r="38" spans="1:25" ht="12.75" customHeight="1">
      <c r="A38" s="142" t="str">
        <f>'t1'!A38</f>
        <v>APPUNTATO SCELTO CON 5 ANNI NEL GRADO</v>
      </c>
      <c r="B38" s="214" t="str">
        <f>'t1'!B38</f>
        <v>013968</v>
      </c>
      <c r="C38" s="233"/>
      <c r="D38" s="234"/>
      <c r="E38" s="233"/>
      <c r="F38" s="234"/>
      <c r="G38" s="233"/>
      <c r="H38" s="234"/>
      <c r="I38" s="233"/>
      <c r="J38" s="234"/>
      <c r="K38" s="233"/>
      <c r="L38" s="234"/>
      <c r="M38" s="235"/>
      <c r="N38" s="236"/>
      <c r="O38" s="233"/>
      <c r="P38" s="234"/>
      <c r="Q38" s="233"/>
      <c r="R38" s="234"/>
      <c r="S38" s="237"/>
      <c r="T38" s="238"/>
      <c r="U38" s="237"/>
      <c r="V38" s="238"/>
      <c r="W38" s="448">
        <f t="shared" si="0"/>
        <v>0</v>
      </c>
      <c r="X38" s="450">
        <f t="shared" si="1"/>
        <v>0</v>
      </c>
      <c r="Y38" s="57">
        <f>'t1'!M38</f>
        <v>0</v>
      </c>
    </row>
    <row r="39" spans="1:25" ht="12.75" customHeight="1">
      <c r="A39" s="142" t="str">
        <f>'t1'!A39</f>
        <v>APPUNTATO SCELTO</v>
      </c>
      <c r="B39" s="214" t="str">
        <f>'t1'!B39</f>
        <v>013231</v>
      </c>
      <c r="C39" s="233"/>
      <c r="D39" s="234"/>
      <c r="E39" s="233"/>
      <c r="F39" s="234"/>
      <c r="G39" s="233"/>
      <c r="H39" s="234"/>
      <c r="I39" s="233"/>
      <c r="J39" s="234"/>
      <c r="K39" s="233"/>
      <c r="L39" s="234"/>
      <c r="M39" s="235"/>
      <c r="N39" s="236"/>
      <c r="O39" s="233"/>
      <c r="P39" s="234"/>
      <c r="Q39" s="233"/>
      <c r="R39" s="234"/>
      <c r="S39" s="237"/>
      <c r="T39" s="238"/>
      <c r="U39" s="237"/>
      <c r="V39" s="238"/>
      <c r="W39" s="448">
        <f t="shared" si="0"/>
        <v>0</v>
      </c>
      <c r="X39" s="450">
        <f t="shared" si="1"/>
        <v>0</v>
      </c>
      <c r="Y39" s="57">
        <f>'t1'!M39</f>
        <v>0</v>
      </c>
    </row>
    <row r="40" spans="1:25" ht="12.75" customHeight="1">
      <c r="A40" s="142" t="str">
        <f>'t1'!A40</f>
        <v>APPUNTATO</v>
      </c>
      <c r="B40" s="214" t="str">
        <f>'t1'!B40</f>
        <v>013210</v>
      </c>
      <c r="C40" s="233"/>
      <c r="D40" s="234"/>
      <c r="E40" s="233"/>
      <c r="F40" s="234"/>
      <c r="G40" s="233"/>
      <c r="H40" s="234"/>
      <c r="I40" s="233"/>
      <c r="J40" s="234"/>
      <c r="K40" s="233"/>
      <c r="L40" s="234"/>
      <c r="M40" s="235"/>
      <c r="N40" s="236"/>
      <c r="O40" s="233"/>
      <c r="P40" s="234"/>
      <c r="Q40" s="233"/>
      <c r="R40" s="234"/>
      <c r="S40" s="237"/>
      <c r="T40" s="238"/>
      <c r="U40" s="237"/>
      <c r="V40" s="238"/>
      <c r="W40" s="448">
        <f t="shared" si="0"/>
        <v>0</v>
      </c>
      <c r="X40" s="450">
        <f t="shared" si="1"/>
        <v>0</v>
      </c>
      <c r="Y40" s="57">
        <f>'t1'!M40</f>
        <v>0</v>
      </c>
    </row>
    <row r="41" spans="1:25" ht="12.75" customHeight="1">
      <c r="A41" s="142" t="str">
        <f>'t1'!A41</f>
        <v>FINANZIERE SCELTO</v>
      </c>
      <c r="B41" s="214" t="str">
        <f>'t1'!B41</f>
        <v>013236</v>
      </c>
      <c r="C41" s="233"/>
      <c r="D41" s="234"/>
      <c r="E41" s="233"/>
      <c r="F41" s="234"/>
      <c r="G41" s="233"/>
      <c r="H41" s="234"/>
      <c r="I41" s="233"/>
      <c r="J41" s="234"/>
      <c r="K41" s="233"/>
      <c r="L41" s="234"/>
      <c r="M41" s="235"/>
      <c r="N41" s="236"/>
      <c r="O41" s="233"/>
      <c r="P41" s="234"/>
      <c r="Q41" s="233"/>
      <c r="R41" s="234"/>
      <c r="S41" s="237"/>
      <c r="T41" s="238"/>
      <c r="U41" s="237"/>
      <c r="V41" s="238"/>
      <c r="W41" s="448">
        <f t="shared" si="0"/>
        <v>0</v>
      </c>
      <c r="X41" s="450">
        <f t="shared" si="1"/>
        <v>0</v>
      </c>
      <c r="Y41" s="57">
        <f>'t1'!M41</f>
        <v>0</v>
      </c>
    </row>
    <row r="42" spans="1:25" ht="12.75" customHeight="1">
      <c r="A42" s="142" t="str">
        <f>'t1'!A42</f>
        <v>FINANZIERE</v>
      </c>
      <c r="B42" s="214" t="str">
        <f>'t1'!B42</f>
        <v>013234</v>
      </c>
      <c r="C42" s="233"/>
      <c r="D42" s="234"/>
      <c r="E42" s="233"/>
      <c r="F42" s="234"/>
      <c r="G42" s="233"/>
      <c r="H42" s="234"/>
      <c r="I42" s="233"/>
      <c r="J42" s="234"/>
      <c r="K42" s="233"/>
      <c r="L42" s="234"/>
      <c r="M42" s="235"/>
      <c r="N42" s="236"/>
      <c r="O42" s="233"/>
      <c r="P42" s="234"/>
      <c r="Q42" s="233"/>
      <c r="R42" s="234"/>
      <c r="S42" s="237"/>
      <c r="T42" s="238"/>
      <c r="U42" s="237"/>
      <c r="V42" s="238"/>
      <c r="W42" s="448">
        <f t="shared" si="0"/>
        <v>0</v>
      </c>
      <c r="X42" s="450">
        <f t="shared" si="1"/>
        <v>0</v>
      </c>
      <c r="Y42" s="57">
        <f>'t1'!M42</f>
        <v>0</v>
      </c>
    </row>
    <row r="43" spans="1:25" ht="12.75" customHeight="1" thickBot="1">
      <c r="A43" s="142" t="str">
        <f>'t1'!A43</f>
        <v>ALLIEVI</v>
      </c>
      <c r="B43" s="214" t="str">
        <f>'t1'!B43</f>
        <v>000180</v>
      </c>
      <c r="C43" s="233"/>
      <c r="D43" s="234"/>
      <c r="E43" s="233"/>
      <c r="F43" s="234"/>
      <c r="G43" s="233"/>
      <c r="H43" s="234"/>
      <c r="I43" s="233"/>
      <c r="J43" s="234"/>
      <c r="K43" s="233"/>
      <c r="L43" s="234"/>
      <c r="M43" s="235"/>
      <c r="N43" s="236"/>
      <c r="O43" s="233"/>
      <c r="P43" s="234"/>
      <c r="Q43" s="233"/>
      <c r="R43" s="234"/>
      <c r="S43" s="237"/>
      <c r="T43" s="238"/>
      <c r="U43" s="237"/>
      <c r="V43" s="238"/>
      <c r="W43" s="448">
        <f t="shared" si="0"/>
        <v>0</v>
      </c>
      <c r="X43" s="450">
        <f t="shared" si="1"/>
        <v>0</v>
      </c>
      <c r="Y43" s="57">
        <f>'t1'!M43</f>
        <v>0</v>
      </c>
    </row>
    <row r="44" spans="1:24" ht="17.25" customHeight="1" thickBot="1" thickTop="1">
      <c r="A44" s="71" t="s">
        <v>58</v>
      </c>
      <c r="B44" s="72"/>
      <c r="C44" s="445">
        <f aca="true" t="shared" si="2" ref="C44:X44">SUM(C6:C43)</f>
        <v>0</v>
      </c>
      <c r="D44" s="446">
        <f t="shared" si="2"/>
        <v>0</v>
      </c>
      <c r="E44" s="445">
        <f t="shared" si="2"/>
        <v>0</v>
      </c>
      <c r="F44" s="446">
        <f t="shared" si="2"/>
        <v>0</v>
      </c>
      <c r="G44" s="445">
        <f t="shared" si="2"/>
        <v>0</v>
      </c>
      <c r="H44" s="446">
        <f t="shared" si="2"/>
        <v>0</v>
      </c>
      <c r="I44" s="445">
        <f t="shared" si="2"/>
        <v>0</v>
      </c>
      <c r="J44" s="446">
        <f t="shared" si="2"/>
        <v>0</v>
      </c>
      <c r="K44" s="445">
        <f t="shared" si="2"/>
        <v>0</v>
      </c>
      <c r="L44" s="446">
        <f t="shared" si="2"/>
        <v>0</v>
      </c>
      <c r="M44" s="445">
        <f t="shared" si="2"/>
        <v>0</v>
      </c>
      <c r="N44" s="446">
        <f t="shared" si="2"/>
        <v>0</v>
      </c>
      <c r="O44" s="445">
        <f t="shared" si="2"/>
        <v>0</v>
      </c>
      <c r="P44" s="446">
        <f t="shared" si="2"/>
        <v>0</v>
      </c>
      <c r="Q44" s="445">
        <f t="shared" si="2"/>
        <v>0</v>
      </c>
      <c r="R44" s="446">
        <f t="shared" si="2"/>
        <v>0</v>
      </c>
      <c r="S44" s="445">
        <f t="shared" si="2"/>
        <v>0</v>
      </c>
      <c r="T44" s="446">
        <f t="shared" si="2"/>
        <v>0</v>
      </c>
      <c r="U44" s="445">
        <f t="shared" si="2"/>
        <v>0</v>
      </c>
      <c r="V44" s="446">
        <f t="shared" si="2"/>
        <v>0</v>
      </c>
      <c r="W44" s="445">
        <f t="shared" si="2"/>
        <v>0</v>
      </c>
      <c r="X44" s="447">
        <f t="shared" si="2"/>
        <v>0</v>
      </c>
    </row>
    <row r="45" spans="1:11" s="41" customFormat="1" ht="19.5" customHeight="1">
      <c r="A45" s="21"/>
      <c r="B45" s="7"/>
      <c r="C45" s="5"/>
      <c r="D45" s="5"/>
      <c r="E45" s="5"/>
      <c r="F45" s="5"/>
      <c r="G45" s="5"/>
      <c r="H45" s="5"/>
      <c r="I45" s="5"/>
      <c r="J45" s="5"/>
      <c r="K45" s="77"/>
    </row>
    <row r="46" spans="1:2" s="5" customFormat="1" ht="9.75">
      <c r="A46" s="21"/>
      <c r="B46" s="7"/>
    </row>
  </sheetData>
  <sheetProtection password="EA98" sheet="1" formatColumns="0" selectLockedCells="1"/>
  <mergeCells count="12">
    <mergeCell ref="O4:P4"/>
    <mergeCell ref="Q4:R4"/>
    <mergeCell ref="A1:V1"/>
    <mergeCell ref="C4:D4"/>
    <mergeCell ref="E4:F4"/>
    <mergeCell ref="G4:H4"/>
    <mergeCell ref="I4:J4"/>
    <mergeCell ref="P2:X2"/>
    <mergeCell ref="U4:V4"/>
    <mergeCell ref="K4:L4"/>
    <mergeCell ref="S4:T4"/>
    <mergeCell ref="M4:N4"/>
  </mergeCells>
  <conditionalFormatting sqref="A6:X43">
    <cfRule type="expression" priority="1" dxfId="5" stopIfTrue="1">
      <formula>$Y6&gt;0</formula>
    </cfRule>
  </conditionalFormatting>
  <printOptions horizontalCentered="1" verticalCentered="1"/>
  <pageMargins left="0" right="0" top="0.1968503937007874" bottom="0.15748031496062992" header="0.1968503937007874" footer="0.1968503937007874"/>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codeName="Foglio15"/>
  <dimension ref="A1:AC47"/>
  <sheetViews>
    <sheetView showGridLines="0" zoomScale="85" zoomScaleNormal="85"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7.83203125" style="41" customWidth="1"/>
    <col min="2" max="2" width="8.16015625" style="43" bestFit="1" customWidth="1"/>
    <col min="3" max="4" width="6.66015625" style="41" customWidth="1"/>
    <col min="5" max="24" width="8" style="41" customWidth="1"/>
    <col min="25" max="26" width="6.5" style="41" customWidth="1"/>
    <col min="27" max="28" width="8.16015625" style="41" customWidth="1"/>
    <col min="29" max="29" width="10.66015625" style="41" hidden="1" customWidth="1"/>
    <col min="30" max="16384" width="10.66015625" style="41" customWidth="1"/>
  </cols>
  <sheetData>
    <row r="1" spans="1:28" s="5" customFormat="1" ht="43.5" customHeight="1">
      <c r="A1" s="972" t="str">
        <f>'t1'!A1</f>
        <v>GUARDIA di FINANZA - anno 2021</v>
      </c>
      <c r="B1" s="972"/>
      <c r="C1" s="972"/>
      <c r="D1" s="972"/>
      <c r="E1" s="972"/>
      <c r="F1" s="972"/>
      <c r="G1" s="972"/>
      <c r="H1" s="972"/>
      <c r="I1" s="972"/>
      <c r="J1" s="972"/>
      <c r="K1" s="972"/>
      <c r="L1" s="972"/>
      <c r="M1" s="972"/>
      <c r="N1" s="972"/>
      <c r="O1" s="972"/>
      <c r="P1" s="972"/>
      <c r="Q1" s="972"/>
      <c r="R1" s="972"/>
      <c r="S1" s="972"/>
      <c r="T1" s="972"/>
      <c r="U1" s="972"/>
      <c r="V1" s="972"/>
      <c r="W1" s="972"/>
      <c r="X1" s="972"/>
      <c r="Y1" s="972"/>
      <c r="AB1" s="310"/>
    </row>
    <row r="2" spans="1:28" ht="30" customHeight="1" thickBot="1">
      <c r="A2" s="42"/>
      <c r="S2" s="973"/>
      <c r="T2" s="973"/>
      <c r="U2" s="973"/>
      <c r="V2" s="973"/>
      <c r="W2" s="973"/>
      <c r="X2" s="973"/>
      <c r="Y2" s="973"/>
      <c r="Z2" s="973"/>
      <c r="AA2" s="973"/>
      <c r="AB2" s="973"/>
    </row>
    <row r="3" spans="1:28" ht="16.5" customHeight="1" thickBot="1">
      <c r="A3" s="44"/>
      <c r="B3" s="45"/>
      <c r="C3" s="46" t="s">
        <v>226</v>
      </c>
      <c r="D3" s="47"/>
      <c r="E3" s="47"/>
      <c r="F3" s="47"/>
      <c r="G3" s="47"/>
      <c r="H3" s="47"/>
      <c r="I3" s="47"/>
      <c r="J3" s="47"/>
      <c r="K3" s="47"/>
      <c r="L3" s="47"/>
      <c r="M3" s="47"/>
      <c r="N3" s="47"/>
      <c r="O3" s="47"/>
      <c r="P3" s="47"/>
      <c r="Q3" s="47"/>
      <c r="R3" s="47"/>
      <c r="S3" s="47"/>
      <c r="T3" s="47"/>
      <c r="U3" s="47"/>
      <c r="V3" s="47"/>
      <c r="W3" s="47"/>
      <c r="X3" s="48"/>
      <c r="Y3" s="47"/>
      <c r="Z3" s="48"/>
      <c r="AA3" s="47"/>
      <c r="AB3" s="48"/>
    </row>
    <row r="4" spans="1:28" ht="16.5" customHeight="1" thickTop="1">
      <c r="A4" s="277" t="s">
        <v>122</v>
      </c>
      <c r="B4" s="49" t="s">
        <v>55</v>
      </c>
      <c r="C4" s="1004" t="s">
        <v>156</v>
      </c>
      <c r="D4" s="1005"/>
      <c r="E4" s="154" t="s">
        <v>157</v>
      </c>
      <c r="F4" s="153"/>
      <c r="G4" s="1004" t="s">
        <v>65</v>
      </c>
      <c r="H4" s="1005"/>
      <c r="I4" s="1004" t="s">
        <v>66</v>
      </c>
      <c r="J4" s="1005"/>
      <c r="K4" s="1004" t="s">
        <v>67</v>
      </c>
      <c r="L4" s="1005"/>
      <c r="M4" s="1004" t="s">
        <v>68</v>
      </c>
      <c r="N4" s="1005"/>
      <c r="O4" s="1004" t="s">
        <v>69</v>
      </c>
      <c r="P4" s="1005"/>
      <c r="Q4" s="1004" t="s">
        <v>70</v>
      </c>
      <c r="R4" s="1005"/>
      <c r="S4" s="1004" t="s">
        <v>71</v>
      </c>
      <c r="T4" s="1005"/>
      <c r="U4" s="1004" t="s">
        <v>72</v>
      </c>
      <c r="V4" s="1005"/>
      <c r="W4" s="1004" t="s">
        <v>345</v>
      </c>
      <c r="X4" s="1005"/>
      <c r="Y4" s="1004" t="s">
        <v>346</v>
      </c>
      <c r="Z4" s="1006"/>
      <c r="AA4" s="1004" t="s">
        <v>58</v>
      </c>
      <c r="AB4" s="1006"/>
    </row>
    <row r="5" spans="1:28" ht="10.5" thickBot="1">
      <c r="A5" s="50"/>
      <c r="B5" s="51"/>
      <c r="C5" s="52" t="s">
        <v>73</v>
      </c>
      <c r="D5" s="53" t="s">
        <v>74</v>
      </c>
      <c r="E5" s="52" t="s">
        <v>73</v>
      </c>
      <c r="F5" s="53" t="s">
        <v>74</v>
      </c>
      <c r="G5" s="52" t="s">
        <v>73</v>
      </c>
      <c r="H5" s="53" t="s">
        <v>74</v>
      </c>
      <c r="I5" s="52" t="s">
        <v>73</v>
      </c>
      <c r="J5" s="53" t="s">
        <v>74</v>
      </c>
      <c r="K5" s="52" t="s">
        <v>73</v>
      </c>
      <c r="L5" s="53" t="s">
        <v>74</v>
      </c>
      <c r="M5" s="52" t="s">
        <v>73</v>
      </c>
      <c r="N5" s="53" t="s">
        <v>74</v>
      </c>
      <c r="O5" s="52" t="s">
        <v>73</v>
      </c>
      <c r="P5" s="53" t="s">
        <v>74</v>
      </c>
      <c r="Q5" s="52" t="s">
        <v>73</v>
      </c>
      <c r="R5" s="53" t="s">
        <v>74</v>
      </c>
      <c r="S5" s="52" t="s">
        <v>73</v>
      </c>
      <c r="T5" s="53" t="s">
        <v>74</v>
      </c>
      <c r="U5" s="52" t="s">
        <v>73</v>
      </c>
      <c r="V5" s="53" t="s">
        <v>74</v>
      </c>
      <c r="W5" s="52" t="s">
        <v>73</v>
      </c>
      <c r="X5" s="54" t="s">
        <v>74</v>
      </c>
      <c r="Y5" s="52" t="s">
        <v>73</v>
      </c>
      <c r="Z5" s="54" t="s">
        <v>74</v>
      </c>
      <c r="AA5" s="52" t="s">
        <v>73</v>
      </c>
      <c r="AB5" s="54" t="s">
        <v>74</v>
      </c>
    </row>
    <row r="6" spans="1:29" ht="13.5" customHeight="1" thickTop="1">
      <c r="A6" s="20" t="str">
        <f>'t1'!A6</f>
        <v>COMANDANTE GENERALE</v>
      </c>
      <c r="B6" s="221" t="str">
        <f>'t1'!B6</f>
        <v>0D0219</v>
      </c>
      <c r="C6" s="254"/>
      <c r="D6" s="255"/>
      <c r="E6" s="256"/>
      <c r="F6" s="255"/>
      <c r="G6" s="254"/>
      <c r="H6" s="255"/>
      <c r="I6" s="254"/>
      <c r="J6" s="255"/>
      <c r="K6" s="254"/>
      <c r="L6" s="255"/>
      <c r="M6" s="254"/>
      <c r="N6" s="255"/>
      <c r="O6" s="256"/>
      <c r="P6" s="257"/>
      <c r="Q6" s="254"/>
      <c r="R6" s="255"/>
      <c r="S6" s="254"/>
      <c r="T6" s="255"/>
      <c r="U6" s="254"/>
      <c r="V6" s="255"/>
      <c r="W6" s="258"/>
      <c r="X6" s="259"/>
      <c r="Y6" s="258"/>
      <c r="Z6" s="259"/>
      <c r="AA6" s="451">
        <f>SUM(C6,E6,G6,I6,K6,M6,O6,Q6,S6,U6,W6,Y6)</f>
        <v>0</v>
      </c>
      <c r="AB6" s="452">
        <f>SUM(D6,F6,H6,J6,L6,N6,P6,R6,T6,V6,X6,Z6)</f>
        <v>0</v>
      </c>
      <c r="AC6" s="41">
        <f>'t1'!M6</f>
        <v>0</v>
      </c>
    </row>
    <row r="7" spans="1:29" ht="13.5" customHeight="1">
      <c r="A7" s="142" t="str">
        <f>'t1'!A7</f>
        <v>GENERALE CORPO DI ARMATA</v>
      </c>
      <c r="B7" s="214" t="str">
        <f>'t1'!B7</f>
        <v>0D0554</v>
      </c>
      <c r="C7" s="254"/>
      <c r="D7" s="255"/>
      <c r="E7" s="256"/>
      <c r="F7" s="255"/>
      <c r="G7" s="254"/>
      <c r="H7" s="255"/>
      <c r="I7" s="254"/>
      <c r="J7" s="255"/>
      <c r="K7" s="254"/>
      <c r="L7" s="255"/>
      <c r="M7" s="254"/>
      <c r="N7" s="255"/>
      <c r="O7" s="256"/>
      <c r="P7" s="257"/>
      <c r="Q7" s="254"/>
      <c r="R7" s="255"/>
      <c r="S7" s="254"/>
      <c r="T7" s="255"/>
      <c r="U7" s="254"/>
      <c r="V7" s="255"/>
      <c r="W7" s="258"/>
      <c r="X7" s="255"/>
      <c r="Y7" s="258"/>
      <c r="Z7" s="255"/>
      <c r="AA7" s="453">
        <f aca="true" t="shared" si="0" ref="AA7:AA43">SUM(C7,E7,G7,I7,K7,M7,O7,Q7,S7,U7,W7,Y7)</f>
        <v>0</v>
      </c>
      <c r="AB7" s="454">
        <f aca="true" t="shared" si="1" ref="AB7:AB43">SUM(D7,F7,H7,J7,L7,N7,P7,R7,T7,V7,X7,Z7)</f>
        <v>0</v>
      </c>
      <c r="AC7" s="41">
        <f>'t1'!M7</f>
        <v>0</v>
      </c>
    </row>
    <row r="8" spans="1:29" ht="13.5" customHeight="1">
      <c r="A8" s="142" t="str">
        <f>'t1'!A8</f>
        <v>GENERALE DI DIVISIONE</v>
      </c>
      <c r="B8" s="214" t="str">
        <f>'t1'!B8</f>
        <v>0D0221</v>
      </c>
      <c r="C8" s="254"/>
      <c r="D8" s="255"/>
      <c r="E8" s="256"/>
      <c r="F8" s="255"/>
      <c r="G8" s="254"/>
      <c r="H8" s="255"/>
      <c r="I8" s="254"/>
      <c r="J8" s="255"/>
      <c r="K8" s="254"/>
      <c r="L8" s="255"/>
      <c r="M8" s="254"/>
      <c r="N8" s="255"/>
      <c r="O8" s="256"/>
      <c r="P8" s="257"/>
      <c r="Q8" s="254"/>
      <c r="R8" s="255"/>
      <c r="S8" s="254"/>
      <c r="T8" s="255"/>
      <c r="U8" s="254"/>
      <c r="V8" s="255"/>
      <c r="W8" s="258"/>
      <c r="X8" s="255"/>
      <c r="Y8" s="258"/>
      <c r="Z8" s="255"/>
      <c r="AA8" s="453">
        <f t="shared" si="0"/>
        <v>0</v>
      </c>
      <c r="AB8" s="454">
        <f t="shared" si="1"/>
        <v>0</v>
      </c>
      <c r="AC8" s="41">
        <f>'t1'!M8</f>
        <v>0</v>
      </c>
    </row>
    <row r="9" spans="1:29" ht="13.5" customHeight="1">
      <c r="A9" s="142" t="str">
        <f>'t1'!A9</f>
        <v>GENERALE DI BRIGATA</v>
      </c>
      <c r="B9" s="214" t="str">
        <f>'t1'!B9</f>
        <v>0D0220</v>
      </c>
      <c r="C9" s="254"/>
      <c r="D9" s="255"/>
      <c r="E9" s="256"/>
      <c r="F9" s="255"/>
      <c r="G9" s="254"/>
      <c r="H9" s="255"/>
      <c r="I9" s="254"/>
      <c r="J9" s="255"/>
      <c r="K9" s="254"/>
      <c r="L9" s="255"/>
      <c r="M9" s="254"/>
      <c r="N9" s="255"/>
      <c r="O9" s="256"/>
      <c r="P9" s="257"/>
      <c r="Q9" s="254"/>
      <c r="R9" s="255"/>
      <c r="S9" s="254"/>
      <c r="T9" s="255"/>
      <c r="U9" s="254"/>
      <c r="V9" s="255"/>
      <c r="W9" s="258"/>
      <c r="X9" s="255"/>
      <c r="Y9" s="258"/>
      <c r="Z9" s="255"/>
      <c r="AA9" s="453">
        <f t="shared" si="0"/>
        <v>0</v>
      </c>
      <c r="AB9" s="454">
        <f t="shared" si="1"/>
        <v>0</v>
      </c>
      <c r="AC9" s="41">
        <f>'t1'!M9</f>
        <v>0</v>
      </c>
    </row>
    <row r="10" spans="1:29" ht="13.5" customHeight="1">
      <c r="A10" s="142" t="str">
        <f>'t1'!A10</f>
        <v>COLONNELLO + 23 ANNI</v>
      </c>
      <c r="B10" s="214" t="str">
        <f>'t1'!B10</f>
        <v>0D0524</v>
      </c>
      <c r="C10" s="254"/>
      <c r="D10" s="255"/>
      <c r="E10" s="256"/>
      <c r="F10" s="255"/>
      <c r="G10" s="254"/>
      <c r="H10" s="255"/>
      <c r="I10" s="254"/>
      <c r="J10" s="255"/>
      <c r="K10" s="254"/>
      <c r="L10" s="255"/>
      <c r="M10" s="254"/>
      <c r="N10" s="255"/>
      <c r="O10" s="256"/>
      <c r="P10" s="257"/>
      <c r="Q10" s="254"/>
      <c r="R10" s="255"/>
      <c r="S10" s="254"/>
      <c r="T10" s="255"/>
      <c r="U10" s="254"/>
      <c r="V10" s="255"/>
      <c r="W10" s="258"/>
      <c r="X10" s="255"/>
      <c r="Y10" s="258"/>
      <c r="Z10" s="255"/>
      <c r="AA10" s="453">
        <f t="shared" si="0"/>
        <v>0</v>
      </c>
      <c r="AB10" s="454">
        <f t="shared" si="1"/>
        <v>0</v>
      </c>
      <c r="AC10" s="41">
        <f>'t1'!M10</f>
        <v>0</v>
      </c>
    </row>
    <row r="11" spans="1:29" ht="13.5" customHeight="1">
      <c r="A11" s="142" t="str">
        <f>'t1'!A11</f>
        <v>COLONNELLO</v>
      </c>
      <c r="B11" s="214" t="str">
        <f>'t1'!B11</f>
        <v>0D0217</v>
      </c>
      <c r="C11" s="254"/>
      <c r="D11" s="255"/>
      <c r="E11" s="256"/>
      <c r="F11" s="255"/>
      <c r="G11" s="254"/>
      <c r="H11" s="255"/>
      <c r="I11" s="254"/>
      <c r="J11" s="255"/>
      <c r="K11" s="254"/>
      <c r="L11" s="255"/>
      <c r="M11" s="254"/>
      <c r="N11" s="255"/>
      <c r="O11" s="256"/>
      <c r="P11" s="257"/>
      <c r="Q11" s="254"/>
      <c r="R11" s="255"/>
      <c r="S11" s="254"/>
      <c r="T11" s="255"/>
      <c r="U11" s="254"/>
      <c r="V11" s="255"/>
      <c r="W11" s="258"/>
      <c r="X11" s="255"/>
      <c r="Y11" s="258"/>
      <c r="Z11" s="255"/>
      <c r="AA11" s="453">
        <f t="shared" si="0"/>
        <v>0</v>
      </c>
      <c r="AB11" s="454">
        <f t="shared" si="1"/>
        <v>0</v>
      </c>
      <c r="AC11" s="41">
        <f>'t1'!M11</f>
        <v>0</v>
      </c>
    </row>
    <row r="12" spans="1:29" ht="13.5" customHeight="1">
      <c r="A12" s="142" t="str">
        <f>'t1'!A12</f>
        <v>TENENTE COLONNELLO + 23 ANNI</v>
      </c>
      <c r="B12" s="214" t="str">
        <f>'t1'!B12</f>
        <v>0D0525</v>
      </c>
      <c r="C12" s="254"/>
      <c r="D12" s="255"/>
      <c r="E12" s="256"/>
      <c r="F12" s="255"/>
      <c r="G12" s="254"/>
      <c r="H12" s="255"/>
      <c r="I12" s="254"/>
      <c r="J12" s="255"/>
      <c r="K12" s="254"/>
      <c r="L12" s="255"/>
      <c r="M12" s="254"/>
      <c r="N12" s="255"/>
      <c r="O12" s="256"/>
      <c r="P12" s="257"/>
      <c r="Q12" s="254"/>
      <c r="R12" s="255"/>
      <c r="S12" s="254"/>
      <c r="T12" s="255"/>
      <c r="U12" s="254"/>
      <c r="V12" s="255"/>
      <c r="W12" s="258"/>
      <c r="X12" s="255"/>
      <c r="Y12" s="258"/>
      <c r="Z12" s="255"/>
      <c r="AA12" s="453">
        <f t="shared" si="0"/>
        <v>0</v>
      </c>
      <c r="AB12" s="454">
        <f t="shared" si="1"/>
        <v>0</v>
      </c>
      <c r="AC12" s="41">
        <f>'t1'!M12</f>
        <v>0</v>
      </c>
    </row>
    <row r="13" spans="1:29" ht="13.5" customHeight="1">
      <c r="A13" s="142" t="str">
        <f>'t1'!A13</f>
        <v>TENENTE COLONNELLO + 18 ANNI</v>
      </c>
      <c r="B13" s="214" t="str">
        <f>'t1'!B13</f>
        <v>0D0935</v>
      </c>
      <c r="C13" s="254"/>
      <c r="D13" s="255"/>
      <c r="E13" s="256"/>
      <c r="F13" s="255"/>
      <c r="G13" s="254"/>
      <c r="H13" s="255"/>
      <c r="I13" s="254"/>
      <c r="J13" s="255"/>
      <c r="K13" s="254"/>
      <c r="L13" s="255"/>
      <c r="M13" s="254"/>
      <c r="N13" s="255"/>
      <c r="O13" s="256"/>
      <c r="P13" s="257"/>
      <c r="Q13" s="254"/>
      <c r="R13" s="255"/>
      <c r="S13" s="254"/>
      <c r="T13" s="255"/>
      <c r="U13" s="254"/>
      <c r="V13" s="255"/>
      <c r="W13" s="258"/>
      <c r="X13" s="255"/>
      <c r="Y13" s="258"/>
      <c r="Z13" s="255"/>
      <c r="AA13" s="453">
        <f t="shared" si="0"/>
        <v>0</v>
      </c>
      <c r="AB13" s="454">
        <f t="shared" si="1"/>
        <v>0</v>
      </c>
      <c r="AC13" s="41">
        <f>'t1'!M13</f>
        <v>0</v>
      </c>
    </row>
    <row r="14" spans="1:29" ht="13.5" customHeight="1">
      <c r="A14" s="142" t="str">
        <f>'t1'!A14</f>
        <v>TENENTE COLONNELLO + 13 ANNI</v>
      </c>
      <c r="B14" s="214" t="str">
        <f>'t1'!B14</f>
        <v>0D0526</v>
      </c>
      <c r="C14" s="254"/>
      <c r="D14" s="255"/>
      <c r="E14" s="256"/>
      <c r="F14" s="255"/>
      <c r="G14" s="254"/>
      <c r="H14" s="255"/>
      <c r="I14" s="254"/>
      <c r="J14" s="255"/>
      <c r="K14" s="254"/>
      <c r="L14" s="255"/>
      <c r="M14" s="254"/>
      <c r="N14" s="255"/>
      <c r="O14" s="256"/>
      <c r="P14" s="257"/>
      <c r="Q14" s="254"/>
      <c r="R14" s="255"/>
      <c r="S14" s="254"/>
      <c r="T14" s="255"/>
      <c r="U14" s="254"/>
      <c r="V14" s="255"/>
      <c r="W14" s="258"/>
      <c r="X14" s="255"/>
      <c r="Y14" s="258"/>
      <c r="Z14" s="255"/>
      <c r="AA14" s="453">
        <f t="shared" si="0"/>
        <v>0</v>
      </c>
      <c r="AB14" s="454">
        <f t="shared" si="1"/>
        <v>0</v>
      </c>
      <c r="AC14" s="41">
        <f>'t1'!M14</f>
        <v>0</v>
      </c>
    </row>
    <row r="15" spans="1:29" ht="13.5" customHeight="1">
      <c r="A15" s="142" t="str">
        <f>'t1'!A15</f>
        <v>MAGGIORE + 23 ANNI</v>
      </c>
      <c r="B15" s="214" t="str">
        <f>'t1'!B15</f>
        <v>0D0527</v>
      </c>
      <c r="C15" s="254"/>
      <c r="D15" s="255"/>
      <c r="E15" s="256"/>
      <c r="F15" s="255"/>
      <c r="G15" s="254"/>
      <c r="H15" s="255"/>
      <c r="I15" s="254"/>
      <c r="J15" s="255"/>
      <c r="K15" s="254"/>
      <c r="L15" s="255"/>
      <c r="M15" s="254"/>
      <c r="N15" s="255"/>
      <c r="O15" s="256"/>
      <c r="P15" s="257"/>
      <c r="Q15" s="254"/>
      <c r="R15" s="255"/>
      <c r="S15" s="254"/>
      <c r="T15" s="255"/>
      <c r="U15" s="254"/>
      <c r="V15" s="255"/>
      <c r="W15" s="258"/>
      <c r="X15" s="255"/>
      <c r="Y15" s="258"/>
      <c r="Z15" s="255"/>
      <c r="AA15" s="453">
        <f t="shared" si="0"/>
        <v>0</v>
      </c>
      <c r="AB15" s="454">
        <f t="shared" si="1"/>
        <v>0</v>
      </c>
      <c r="AC15" s="41">
        <f>'t1'!M15</f>
        <v>0</v>
      </c>
    </row>
    <row r="16" spans="1:29" ht="13.5" customHeight="1">
      <c r="A16" s="142" t="str">
        <f>'t1'!A16</f>
        <v>MAGGIORE + 13 ANNI</v>
      </c>
      <c r="B16" s="214" t="str">
        <f>'t1'!B16</f>
        <v>0D0528</v>
      </c>
      <c r="C16" s="254"/>
      <c r="D16" s="255"/>
      <c r="E16" s="256"/>
      <c r="F16" s="255"/>
      <c r="G16" s="254"/>
      <c r="H16" s="255"/>
      <c r="I16" s="254"/>
      <c r="J16" s="255"/>
      <c r="K16" s="254"/>
      <c r="L16" s="255"/>
      <c r="M16" s="254"/>
      <c r="N16" s="255"/>
      <c r="O16" s="256"/>
      <c r="P16" s="257"/>
      <c r="Q16" s="254"/>
      <c r="R16" s="255"/>
      <c r="S16" s="254"/>
      <c r="T16" s="255"/>
      <c r="U16" s="254"/>
      <c r="V16" s="255"/>
      <c r="W16" s="258"/>
      <c r="X16" s="255"/>
      <c r="Y16" s="258"/>
      <c r="Z16" s="255"/>
      <c r="AA16" s="453">
        <f t="shared" si="0"/>
        <v>0</v>
      </c>
      <c r="AB16" s="454">
        <f t="shared" si="1"/>
        <v>0</v>
      </c>
      <c r="AC16" s="41">
        <f>'t1'!M16</f>
        <v>0</v>
      </c>
    </row>
    <row r="17" spans="1:29" ht="13.5" customHeight="1">
      <c r="A17" s="142" t="str">
        <f>'t1'!A17</f>
        <v>TENENTE COLONNELLO</v>
      </c>
      <c r="B17" s="214" t="str">
        <f>'t1'!B17</f>
        <v>019312</v>
      </c>
      <c r="C17" s="254"/>
      <c r="D17" s="255"/>
      <c r="E17" s="256"/>
      <c r="F17" s="255"/>
      <c r="G17" s="254"/>
      <c r="H17" s="255"/>
      <c r="I17" s="254"/>
      <c r="J17" s="255"/>
      <c r="K17" s="254"/>
      <c r="L17" s="255"/>
      <c r="M17" s="254"/>
      <c r="N17" s="255"/>
      <c r="O17" s="256"/>
      <c r="P17" s="257"/>
      <c r="Q17" s="254"/>
      <c r="R17" s="255"/>
      <c r="S17" s="254"/>
      <c r="T17" s="255"/>
      <c r="U17" s="254"/>
      <c r="V17" s="255"/>
      <c r="W17" s="258"/>
      <c r="X17" s="255"/>
      <c r="Y17" s="258"/>
      <c r="Z17" s="255"/>
      <c r="AA17" s="453">
        <f t="shared" si="0"/>
        <v>0</v>
      </c>
      <c r="AB17" s="454">
        <f t="shared" si="1"/>
        <v>0</v>
      </c>
      <c r="AC17" s="41">
        <f>'t1'!M17</f>
        <v>0</v>
      </c>
    </row>
    <row r="18" spans="1:29" ht="13.5" customHeight="1">
      <c r="A18" s="142" t="str">
        <f>'t1'!A18</f>
        <v>MAGGIORE CON 3 ANNI NEL GRADO</v>
      </c>
      <c r="B18" s="214" t="str">
        <f>'t1'!B18</f>
        <v>0D0936</v>
      </c>
      <c r="C18" s="254"/>
      <c r="D18" s="255"/>
      <c r="E18" s="256"/>
      <c r="F18" s="255"/>
      <c r="G18" s="254"/>
      <c r="H18" s="255"/>
      <c r="I18" s="254"/>
      <c r="J18" s="255"/>
      <c r="K18" s="254"/>
      <c r="L18" s="255"/>
      <c r="M18" s="254"/>
      <c r="N18" s="255"/>
      <c r="O18" s="256"/>
      <c r="P18" s="257"/>
      <c r="Q18" s="254"/>
      <c r="R18" s="255"/>
      <c r="S18" s="254"/>
      <c r="T18" s="255"/>
      <c r="U18" s="254"/>
      <c r="V18" s="255"/>
      <c r="W18" s="258"/>
      <c r="X18" s="255"/>
      <c r="Y18" s="258"/>
      <c r="Z18" s="255"/>
      <c r="AA18" s="453">
        <f t="shared" si="0"/>
        <v>0</v>
      </c>
      <c r="AB18" s="454">
        <f t="shared" si="1"/>
        <v>0</v>
      </c>
      <c r="AC18" s="41">
        <f>'t1'!M18</f>
        <v>0</v>
      </c>
    </row>
    <row r="19" spans="1:29" ht="13.5" customHeight="1">
      <c r="A19" s="142" t="str">
        <f>'t1'!A19</f>
        <v>MAGGIORE</v>
      </c>
      <c r="B19" s="214" t="str">
        <f>'t1'!B19</f>
        <v>019222</v>
      </c>
      <c r="C19" s="254"/>
      <c r="D19" s="255"/>
      <c r="E19" s="256"/>
      <c r="F19" s="255"/>
      <c r="G19" s="254"/>
      <c r="H19" s="255"/>
      <c r="I19" s="254"/>
      <c r="J19" s="255"/>
      <c r="K19" s="254"/>
      <c r="L19" s="255"/>
      <c r="M19" s="254"/>
      <c r="N19" s="255"/>
      <c r="O19" s="256"/>
      <c r="P19" s="257"/>
      <c r="Q19" s="254"/>
      <c r="R19" s="255"/>
      <c r="S19" s="254"/>
      <c r="T19" s="255"/>
      <c r="U19" s="254"/>
      <c r="V19" s="255"/>
      <c r="W19" s="258"/>
      <c r="X19" s="255"/>
      <c r="Y19" s="258"/>
      <c r="Z19" s="255"/>
      <c r="AA19" s="453">
        <f t="shared" si="0"/>
        <v>0</v>
      </c>
      <c r="AB19" s="454">
        <f t="shared" si="1"/>
        <v>0</v>
      </c>
      <c r="AC19" s="41">
        <f>'t1'!M19</f>
        <v>0</v>
      </c>
    </row>
    <row r="20" spans="1:29" ht="13.5" customHeight="1">
      <c r="A20" s="142" t="str">
        <f>'t1'!A20</f>
        <v>CAPITANO + 10 ANNI</v>
      </c>
      <c r="B20" s="214" t="str">
        <f>'t1'!B20</f>
        <v>018937</v>
      </c>
      <c r="C20" s="254"/>
      <c r="D20" s="255"/>
      <c r="E20" s="256"/>
      <c r="F20" s="255"/>
      <c r="G20" s="254"/>
      <c r="H20" s="255"/>
      <c r="I20" s="254"/>
      <c r="J20" s="255"/>
      <c r="K20" s="254"/>
      <c r="L20" s="255"/>
      <c r="M20" s="254"/>
      <c r="N20" s="255"/>
      <c r="O20" s="256"/>
      <c r="P20" s="257"/>
      <c r="Q20" s="254"/>
      <c r="R20" s="255"/>
      <c r="S20" s="254"/>
      <c r="T20" s="255"/>
      <c r="U20" s="254"/>
      <c r="V20" s="255"/>
      <c r="W20" s="258"/>
      <c r="X20" s="255"/>
      <c r="Y20" s="258"/>
      <c r="Z20" s="255"/>
      <c r="AA20" s="453">
        <f t="shared" si="0"/>
        <v>0</v>
      </c>
      <c r="AB20" s="454">
        <f t="shared" si="1"/>
        <v>0</v>
      </c>
      <c r="AC20" s="41">
        <f>'t1'!M20</f>
        <v>0</v>
      </c>
    </row>
    <row r="21" spans="1:29" ht="13.5" customHeight="1">
      <c r="A21" s="142" t="str">
        <f>'t1'!A21</f>
        <v>CAPITANO</v>
      </c>
      <c r="B21" s="214" t="str">
        <f>'t1'!B21</f>
        <v>018213</v>
      </c>
      <c r="C21" s="254"/>
      <c r="D21" s="255"/>
      <c r="E21" s="256"/>
      <c r="F21" s="255"/>
      <c r="G21" s="254"/>
      <c r="H21" s="255"/>
      <c r="I21" s="254"/>
      <c r="J21" s="255"/>
      <c r="K21" s="254"/>
      <c r="L21" s="255"/>
      <c r="M21" s="254"/>
      <c r="N21" s="255"/>
      <c r="O21" s="256"/>
      <c r="P21" s="257"/>
      <c r="Q21" s="254"/>
      <c r="R21" s="255"/>
      <c r="S21" s="254"/>
      <c r="T21" s="255"/>
      <c r="U21" s="254"/>
      <c r="V21" s="255"/>
      <c r="W21" s="258"/>
      <c r="X21" s="255"/>
      <c r="Y21" s="258"/>
      <c r="Z21" s="255"/>
      <c r="AA21" s="453">
        <f t="shared" si="0"/>
        <v>0</v>
      </c>
      <c r="AB21" s="454">
        <f t="shared" si="1"/>
        <v>0</v>
      </c>
      <c r="AC21" s="41">
        <f>'t1'!M21</f>
        <v>0</v>
      </c>
    </row>
    <row r="22" spans="1:29" ht="13.5" customHeight="1">
      <c r="A22" s="142" t="str">
        <f>'t1'!A22</f>
        <v>TENENTE</v>
      </c>
      <c r="B22" s="214" t="str">
        <f>'t1'!B22</f>
        <v>018226</v>
      </c>
      <c r="C22" s="254"/>
      <c r="D22" s="255"/>
      <c r="E22" s="256"/>
      <c r="F22" s="255"/>
      <c r="G22" s="254"/>
      <c r="H22" s="255"/>
      <c r="I22" s="254"/>
      <c r="J22" s="255"/>
      <c r="K22" s="254"/>
      <c r="L22" s="255"/>
      <c r="M22" s="254"/>
      <c r="N22" s="255"/>
      <c r="O22" s="256"/>
      <c r="P22" s="257"/>
      <c r="Q22" s="254"/>
      <c r="R22" s="255"/>
      <c r="S22" s="254"/>
      <c r="T22" s="255"/>
      <c r="U22" s="254"/>
      <c r="V22" s="255"/>
      <c r="W22" s="258"/>
      <c r="X22" s="255"/>
      <c r="Y22" s="258"/>
      <c r="Z22" s="255"/>
      <c r="AA22" s="453">
        <f t="shared" si="0"/>
        <v>0</v>
      </c>
      <c r="AB22" s="454">
        <f t="shared" si="1"/>
        <v>0</v>
      </c>
      <c r="AC22" s="41">
        <f>'t1'!M22</f>
        <v>0</v>
      </c>
    </row>
    <row r="23" spans="1:29" ht="13.5" customHeight="1">
      <c r="A23" s="142" t="str">
        <f>'t1'!A23</f>
        <v>SOTTOTENENTE</v>
      </c>
      <c r="B23" s="214" t="str">
        <f>'t1'!B23</f>
        <v>017225</v>
      </c>
      <c r="C23" s="254"/>
      <c r="D23" s="255"/>
      <c r="E23" s="256"/>
      <c r="F23" s="255"/>
      <c r="G23" s="254"/>
      <c r="H23" s="255"/>
      <c r="I23" s="254"/>
      <c r="J23" s="255"/>
      <c r="K23" s="254"/>
      <c r="L23" s="255"/>
      <c r="M23" s="254"/>
      <c r="N23" s="255"/>
      <c r="O23" s="256"/>
      <c r="P23" s="257"/>
      <c r="Q23" s="254"/>
      <c r="R23" s="255"/>
      <c r="S23" s="254"/>
      <c r="T23" s="255"/>
      <c r="U23" s="254"/>
      <c r="V23" s="255"/>
      <c r="W23" s="258"/>
      <c r="X23" s="255"/>
      <c r="Y23" s="258"/>
      <c r="Z23" s="255"/>
      <c r="AA23" s="453">
        <f t="shared" si="0"/>
        <v>0</v>
      </c>
      <c r="AB23" s="454">
        <f t="shared" si="1"/>
        <v>0</v>
      </c>
      <c r="AC23" s="41">
        <f>'t1'!M23</f>
        <v>0</v>
      </c>
    </row>
    <row r="24" spans="1:29" ht="13.5" customHeight="1">
      <c r="A24" s="142" t="str">
        <f>'t1'!A24</f>
        <v>LUOGOTENENTE CARICHE SPECIALI</v>
      </c>
      <c r="B24" s="214" t="str">
        <f>'t1'!B24</f>
        <v>017964</v>
      </c>
      <c r="C24" s="254"/>
      <c r="D24" s="255"/>
      <c r="E24" s="256"/>
      <c r="F24" s="255"/>
      <c r="G24" s="254"/>
      <c r="H24" s="255"/>
      <c r="I24" s="254"/>
      <c r="J24" s="255"/>
      <c r="K24" s="254"/>
      <c r="L24" s="255"/>
      <c r="M24" s="254"/>
      <c r="N24" s="255"/>
      <c r="O24" s="256"/>
      <c r="P24" s="257"/>
      <c r="Q24" s="254"/>
      <c r="R24" s="255"/>
      <c r="S24" s="254"/>
      <c r="T24" s="255"/>
      <c r="U24" s="254"/>
      <c r="V24" s="255"/>
      <c r="W24" s="258"/>
      <c r="X24" s="255"/>
      <c r="Y24" s="258"/>
      <c r="Z24" s="255"/>
      <c r="AA24" s="453">
        <f t="shared" si="0"/>
        <v>0</v>
      </c>
      <c r="AB24" s="454">
        <f t="shared" si="1"/>
        <v>0</v>
      </c>
      <c r="AC24" s="41">
        <f>'t1'!M24</f>
        <v>0</v>
      </c>
    </row>
    <row r="25" spans="1:29" ht="13.5" customHeight="1">
      <c r="A25" s="142" t="str">
        <f>'t1'!A25</f>
        <v>LUOGOTENENTE</v>
      </c>
      <c r="B25" s="214" t="str">
        <f>'t1'!B25</f>
        <v>017836</v>
      </c>
      <c r="C25" s="254"/>
      <c r="D25" s="255"/>
      <c r="E25" s="256"/>
      <c r="F25" s="255"/>
      <c r="G25" s="254"/>
      <c r="H25" s="255"/>
      <c r="I25" s="254"/>
      <c r="J25" s="255"/>
      <c r="K25" s="254"/>
      <c r="L25" s="255"/>
      <c r="M25" s="254"/>
      <c r="N25" s="255"/>
      <c r="O25" s="256"/>
      <c r="P25" s="257"/>
      <c r="Q25" s="254"/>
      <c r="R25" s="255"/>
      <c r="S25" s="254"/>
      <c r="T25" s="255"/>
      <c r="U25" s="254"/>
      <c r="V25" s="255"/>
      <c r="W25" s="258"/>
      <c r="X25" s="255"/>
      <c r="Y25" s="258"/>
      <c r="Z25" s="255"/>
      <c r="AA25" s="453">
        <f t="shared" si="0"/>
        <v>0</v>
      </c>
      <c r="AB25" s="454">
        <f t="shared" si="1"/>
        <v>0</v>
      </c>
      <c r="AC25" s="41">
        <f>'t1'!M25</f>
        <v>0</v>
      </c>
    </row>
    <row r="26" spans="1:29" ht="13.5" customHeight="1">
      <c r="A26" s="142" t="str">
        <f>'t1'!A26</f>
        <v>MARESCIALLO AIUTANTE CON 8 ANNI NEL GRADO</v>
      </c>
      <c r="B26" s="214" t="str">
        <f>'t1'!B26</f>
        <v>017837</v>
      </c>
      <c r="C26" s="254"/>
      <c r="D26" s="255"/>
      <c r="E26" s="256"/>
      <c r="F26" s="255"/>
      <c r="G26" s="254"/>
      <c r="H26" s="255"/>
      <c r="I26" s="254"/>
      <c r="J26" s="255"/>
      <c r="K26" s="254"/>
      <c r="L26" s="255"/>
      <c r="M26" s="254"/>
      <c r="N26" s="255"/>
      <c r="O26" s="256"/>
      <c r="P26" s="257"/>
      <c r="Q26" s="254"/>
      <c r="R26" s="255"/>
      <c r="S26" s="254"/>
      <c r="T26" s="255"/>
      <c r="U26" s="254"/>
      <c r="V26" s="255"/>
      <c r="W26" s="258"/>
      <c r="X26" s="255"/>
      <c r="Y26" s="258"/>
      <c r="Z26" s="255"/>
      <c r="AA26" s="453">
        <f t="shared" si="0"/>
        <v>0</v>
      </c>
      <c r="AB26" s="454">
        <f t="shared" si="1"/>
        <v>0</v>
      </c>
      <c r="AC26" s="41">
        <f>'t1'!M26</f>
        <v>0</v>
      </c>
    </row>
    <row r="27" spans="1:29" ht="13.5" customHeight="1">
      <c r="A27" s="142" t="str">
        <f>'t1'!A27</f>
        <v>MARESCIALLO AIUTANTE</v>
      </c>
      <c r="B27" s="214" t="str">
        <f>'t1'!B27</f>
        <v>017237</v>
      </c>
      <c r="C27" s="254"/>
      <c r="D27" s="255"/>
      <c r="E27" s="256"/>
      <c r="F27" s="255"/>
      <c r="G27" s="254"/>
      <c r="H27" s="255"/>
      <c r="I27" s="254"/>
      <c r="J27" s="255"/>
      <c r="K27" s="254"/>
      <c r="L27" s="255"/>
      <c r="M27" s="254"/>
      <c r="N27" s="255"/>
      <c r="O27" s="256"/>
      <c r="P27" s="257"/>
      <c r="Q27" s="254"/>
      <c r="R27" s="255"/>
      <c r="S27" s="254"/>
      <c r="T27" s="255"/>
      <c r="U27" s="254"/>
      <c r="V27" s="255"/>
      <c r="W27" s="258"/>
      <c r="X27" s="255"/>
      <c r="Y27" s="258"/>
      <c r="Z27" s="255"/>
      <c r="AA27" s="453">
        <f t="shared" si="0"/>
        <v>0</v>
      </c>
      <c r="AB27" s="454">
        <f t="shared" si="1"/>
        <v>0</v>
      </c>
      <c r="AC27" s="41">
        <f>'t1'!M27</f>
        <v>0</v>
      </c>
    </row>
    <row r="28" spans="1:29" ht="13.5" customHeight="1">
      <c r="A28" s="142" t="str">
        <f>'t1'!A28</f>
        <v>MARESCIALLO CAPO CON 10 ANNI</v>
      </c>
      <c r="B28" s="214" t="str">
        <f>'t1'!B28</f>
        <v>016MC0</v>
      </c>
      <c r="C28" s="254"/>
      <c r="D28" s="255"/>
      <c r="E28" s="256"/>
      <c r="F28" s="255"/>
      <c r="G28" s="254"/>
      <c r="H28" s="255"/>
      <c r="I28" s="254"/>
      <c r="J28" s="255"/>
      <c r="K28" s="254"/>
      <c r="L28" s="255"/>
      <c r="M28" s="254"/>
      <c r="N28" s="255"/>
      <c r="O28" s="256"/>
      <c r="P28" s="257"/>
      <c r="Q28" s="254"/>
      <c r="R28" s="255"/>
      <c r="S28" s="254"/>
      <c r="T28" s="255"/>
      <c r="U28" s="254"/>
      <c r="V28" s="255"/>
      <c r="W28" s="258"/>
      <c r="X28" s="255"/>
      <c r="Y28" s="258"/>
      <c r="Z28" s="255"/>
      <c r="AA28" s="453">
        <f t="shared" si="0"/>
        <v>0</v>
      </c>
      <c r="AB28" s="454">
        <f t="shared" si="1"/>
        <v>0</v>
      </c>
      <c r="AC28" s="41">
        <f>'t1'!M28</f>
        <v>0</v>
      </c>
    </row>
    <row r="29" spans="1:29" ht="13.5" customHeight="1">
      <c r="A29" s="142" t="str">
        <f>'t1'!A29</f>
        <v>MARESCIALLO CAPO</v>
      </c>
      <c r="B29" s="214" t="str">
        <f>'t1'!B29</f>
        <v>016224</v>
      </c>
      <c r="C29" s="254"/>
      <c r="D29" s="255"/>
      <c r="E29" s="256"/>
      <c r="F29" s="255"/>
      <c r="G29" s="254"/>
      <c r="H29" s="255"/>
      <c r="I29" s="254"/>
      <c r="J29" s="255"/>
      <c r="K29" s="254"/>
      <c r="L29" s="255"/>
      <c r="M29" s="254"/>
      <c r="N29" s="255"/>
      <c r="O29" s="256"/>
      <c r="P29" s="257"/>
      <c r="Q29" s="254"/>
      <c r="R29" s="255"/>
      <c r="S29" s="254"/>
      <c r="T29" s="255"/>
      <c r="U29" s="254"/>
      <c r="V29" s="255"/>
      <c r="W29" s="258"/>
      <c r="X29" s="255"/>
      <c r="Y29" s="258"/>
      <c r="Z29" s="255"/>
      <c r="AA29" s="453">
        <f t="shared" si="0"/>
        <v>0</v>
      </c>
      <c r="AB29" s="454">
        <f t="shared" si="1"/>
        <v>0</v>
      </c>
      <c r="AC29" s="41">
        <f>'t1'!M29</f>
        <v>0</v>
      </c>
    </row>
    <row r="30" spans="1:29" ht="13.5" customHeight="1">
      <c r="A30" s="142" t="str">
        <f>'t1'!A30</f>
        <v>MARESCIALLO ORDINARIO</v>
      </c>
      <c r="B30" s="214" t="str">
        <f>'t1'!B30</f>
        <v>015238</v>
      </c>
      <c r="C30" s="254"/>
      <c r="D30" s="255"/>
      <c r="E30" s="256"/>
      <c r="F30" s="255"/>
      <c r="G30" s="254"/>
      <c r="H30" s="255"/>
      <c r="I30" s="254"/>
      <c r="J30" s="255"/>
      <c r="K30" s="254"/>
      <c r="L30" s="255"/>
      <c r="M30" s="254"/>
      <c r="N30" s="255"/>
      <c r="O30" s="256"/>
      <c r="P30" s="257"/>
      <c r="Q30" s="254"/>
      <c r="R30" s="255"/>
      <c r="S30" s="254"/>
      <c r="T30" s="255"/>
      <c r="U30" s="254"/>
      <c r="V30" s="255"/>
      <c r="W30" s="258"/>
      <c r="X30" s="255"/>
      <c r="Y30" s="258"/>
      <c r="Z30" s="255"/>
      <c r="AA30" s="453">
        <f t="shared" si="0"/>
        <v>0</v>
      </c>
      <c r="AB30" s="454">
        <f t="shared" si="1"/>
        <v>0</v>
      </c>
      <c r="AC30" s="41">
        <f>'t1'!M30</f>
        <v>0</v>
      </c>
    </row>
    <row r="31" spans="1:29" ht="13.5" customHeight="1">
      <c r="A31" s="142" t="str">
        <f>'t1'!A31</f>
        <v>MARESCIALLO</v>
      </c>
      <c r="B31" s="214" t="str">
        <f>'t1'!B31</f>
        <v>014324</v>
      </c>
      <c r="C31" s="254"/>
      <c r="D31" s="255"/>
      <c r="E31" s="256"/>
      <c r="F31" s="255"/>
      <c r="G31" s="254"/>
      <c r="H31" s="255"/>
      <c r="I31" s="254"/>
      <c r="J31" s="255"/>
      <c r="K31" s="254"/>
      <c r="L31" s="255"/>
      <c r="M31" s="254"/>
      <c r="N31" s="255"/>
      <c r="O31" s="256"/>
      <c r="P31" s="257"/>
      <c r="Q31" s="254"/>
      <c r="R31" s="255"/>
      <c r="S31" s="254"/>
      <c r="T31" s="255"/>
      <c r="U31" s="254"/>
      <c r="V31" s="255"/>
      <c r="W31" s="258"/>
      <c r="X31" s="255"/>
      <c r="Y31" s="258"/>
      <c r="Z31" s="255"/>
      <c r="AA31" s="453">
        <f t="shared" si="0"/>
        <v>0</v>
      </c>
      <c r="AB31" s="454">
        <f t="shared" si="1"/>
        <v>0</v>
      </c>
      <c r="AC31" s="41">
        <f>'t1'!M31</f>
        <v>0</v>
      </c>
    </row>
    <row r="32" spans="1:29" ht="13.5" customHeight="1">
      <c r="A32" s="142" t="str">
        <f>'t1'!A32</f>
        <v>BRIGADIERE CAPO QUALIFICA SPECIALE</v>
      </c>
      <c r="B32" s="214" t="str">
        <f>'t1'!B32</f>
        <v>015965</v>
      </c>
      <c r="C32" s="254"/>
      <c r="D32" s="255"/>
      <c r="E32" s="256"/>
      <c r="F32" s="255"/>
      <c r="G32" s="254"/>
      <c r="H32" s="255"/>
      <c r="I32" s="254"/>
      <c r="J32" s="255"/>
      <c r="K32" s="254"/>
      <c r="L32" s="255"/>
      <c r="M32" s="254"/>
      <c r="N32" s="255"/>
      <c r="O32" s="256"/>
      <c r="P32" s="257"/>
      <c r="Q32" s="254"/>
      <c r="R32" s="255"/>
      <c r="S32" s="254"/>
      <c r="T32" s="255"/>
      <c r="U32" s="254"/>
      <c r="V32" s="255"/>
      <c r="W32" s="258"/>
      <c r="X32" s="255"/>
      <c r="Y32" s="258"/>
      <c r="Z32" s="255"/>
      <c r="AA32" s="453">
        <f t="shared" si="0"/>
        <v>0</v>
      </c>
      <c r="AB32" s="454">
        <f t="shared" si="1"/>
        <v>0</v>
      </c>
      <c r="AC32" s="41">
        <f>'t1'!M32</f>
        <v>0</v>
      </c>
    </row>
    <row r="33" spans="1:29" ht="13.5" customHeight="1">
      <c r="A33" s="142" t="str">
        <f>'t1'!A33</f>
        <v>BRIGADIERE CAPO CON 4 ANNI NEL GRADO</v>
      </c>
      <c r="B33" s="214" t="str">
        <f>'t1'!B33</f>
        <v>015966</v>
      </c>
      <c r="C33" s="254"/>
      <c r="D33" s="255"/>
      <c r="E33" s="256"/>
      <c r="F33" s="255"/>
      <c r="G33" s="254"/>
      <c r="H33" s="255"/>
      <c r="I33" s="254"/>
      <c r="J33" s="255"/>
      <c r="K33" s="254"/>
      <c r="L33" s="255"/>
      <c r="M33" s="254"/>
      <c r="N33" s="255"/>
      <c r="O33" s="256"/>
      <c r="P33" s="257"/>
      <c r="Q33" s="254"/>
      <c r="R33" s="255"/>
      <c r="S33" s="254"/>
      <c r="T33" s="255"/>
      <c r="U33" s="254"/>
      <c r="V33" s="255"/>
      <c r="W33" s="258"/>
      <c r="X33" s="255"/>
      <c r="Y33" s="258"/>
      <c r="Z33" s="255"/>
      <c r="AA33" s="453">
        <f t="shared" si="0"/>
        <v>0</v>
      </c>
      <c r="AB33" s="454">
        <f t="shared" si="1"/>
        <v>0</v>
      </c>
      <c r="AC33" s="41">
        <f>'t1'!M33</f>
        <v>0</v>
      </c>
    </row>
    <row r="34" spans="1:29" ht="13.5" customHeight="1">
      <c r="A34" s="142" t="str">
        <f>'t1'!A34</f>
        <v>BRIGADIERE CAPO</v>
      </c>
      <c r="B34" s="214" t="str">
        <f>'t1'!B34</f>
        <v>015212</v>
      </c>
      <c r="C34" s="254"/>
      <c r="D34" s="255"/>
      <c r="E34" s="256"/>
      <c r="F34" s="255"/>
      <c r="G34" s="254"/>
      <c r="H34" s="255"/>
      <c r="I34" s="254"/>
      <c r="J34" s="255"/>
      <c r="K34" s="254"/>
      <c r="L34" s="255"/>
      <c r="M34" s="254"/>
      <c r="N34" s="255"/>
      <c r="O34" s="256"/>
      <c r="P34" s="257"/>
      <c r="Q34" s="254"/>
      <c r="R34" s="255"/>
      <c r="S34" s="254"/>
      <c r="T34" s="255"/>
      <c r="U34" s="254"/>
      <c r="V34" s="255"/>
      <c r="W34" s="258"/>
      <c r="X34" s="255"/>
      <c r="Y34" s="258"/>
      <c r="Z34" s="255"/>
      <c r="AA34" s="453">
        <f t="shared" si="0"/>
        <v>0</v>
      </c>
      <c r="AB34" s="454">
        <f t="shared" si="1"/>
        <v>0</v>
      </c>
      <c r="AC34" s="41">
        <f>'t1'!M34</f>
        <v>0</v>
      </c>
    </row>
    <row r="35" spans="1:29" ht="13.5" customHeight="1">
      <c r="A35" s="142" t="str">
        <f>'t1'!A35</f>
        <v>BRIGADIERE</v>
      </c>
      <c r="B35" s="214" t="str">
        <f>'t1'!B35</f>
        <v>014211</v>
      </c>
      <c r="C35" s="254"/>
      <c r="D35" s="255"/>
      <c r="E35" s="256"/>
      <c r="F35" s="255"/>
      <c r="G35" s="254"/>
      <c r="H35" s="255"/>
      <c r="I35" s="254"/>
      <c r="J35" s="255"/>
      <c r="K35" s="254"/>
      <c r="L35" s="255"/>
      <c r="M35" s="254"/>
      <c r="N35" s="255"/>
      <c r="O35" s="256"/>
      <c r="P35" s="257"/>
      <c r="Q35" s="254"/>
      <c r="R35" s="255"/>
      <c r="S35" s="254"/>
      <c r="T35" s="255"/>
      <c r="U35" s="254"/>
      <c r="V35" s="255"/>
      <c r="W35" s="258"/>
      <c r="X35" s="255"/>
      <c r="Y35" s="258"/>
      <c r="Z35" s="255"/>
      <c r="AA35" s="453">
        <f t="shared" si="0"/>
        <v>0</v>
      </c>
      <c r="AB35" s="454">
        <f t="shared" si="1"/>
        <v>0</v>
      </c>
      <c r="AC35" s="41">
        <f>'t1'!M35</f>
        <v>0</v>
      </c>
    </row>
    <row r="36" spans="1:29" ht="13.5" customHeight="1">
      <c r="A36" s="142" t="str">
        <f>'t1'!A36</f>
        <v>VICE BRIGADIERE</v>
      </c>
      <c r="B36" s="214" t="str">
        <f>'t1'!B36</f>
        <v>014230</v>
      </c>
      <c r="C36" s="254"/>
      <c r="D36" s="255"/>
      <c r="E36" s="256"/>
      <c r="F36" s="255"/>
      <c r="G36" s="254"/>
      <c r="H36" s="255"/>
      <c r="I36" s="254"/>
      <c r="J36" s="255"/>
      <c r="K36" s="254"/>
      <c r="L36" s="255"/>
      <c r="M36" s="254"/>
      <c r="N36" s="255"/>
      <c r="O36" s="256"/>
      <c r="P36" s="257"/>
      <c r="Q36" s="254"/>
      <c r="R36" s="255"/>
      <c r="S36" s="254"/>
      <c r="T36" s="255"/>
      <c r="U36" s="254"/>
      <c r="V36" s="255"/>
      <c r="W36" s="258"/>
      <c r="X36" s="255"/>
      <c r="Y36" s="258"/>
      <c r="Z36" s="255"/>
      <c r="AA36" s="453">
        <f t="shared" si="0"/>
        <v>0</v>
      </c>
      <c r="AB36" s="454">
        <f t="shared" si="1"/>
        <v>0</v>
      </c>
      <c r="AC36" s="41">
        <f>'t1'!M36</f>
        <v>0</v>
      </c>
    </row>
    <row r="37" spans="1:29" ht="13.5" customHeight="1">
      <c r="A37" s="142" t="str">
        <f>'t1'!A37</f>
        <v>APPUNTATO SCELTO QUALIFICA SPECIALE</v>
      </c>
      <c r="B37" s="214" t="str">
        <f>'t1'!B37</f>
        <v>013967</v>
      </c>
      <c r="C37" s="254"/>
      <c r="D37" s="255"/>
      <c r="E37" s="256"/>
      <c r="F37" s="255"/>
      <c r="G37" s="254"/>
      <c r="H37" s="255"/>
      <c r="I37" s="254"/>
      <c r="J37" s="255"/>
      <c r="K37" s="254"/>
      <c r="L37" s="255"/>
      <c r="M37" s="254"/>
      <c r="N37" s="255"/>
      <c r="O37" s="256"/>
      <c r="P37" s="257"/>
      <c r="Q37" s="254"/>
      <c r="R37" s="255"/>
      <c r="S37" s="254"/>
      <c r="T37" s="255"/>
      <c r="U37" s="254"/>
      <c r="V37" s="255"/>
      <c r="W37" s="258"/>
      <c r="X37" s="255"/>
      <c r="Y37" s="258"/>
      <c r="Z37" s="255"/>
      <c r="AA37" s="453">
        <f t="shared" si="0"/>
        <v>0</v>
      </c>
      <c r="AB37" s="454">
        <f t="shared" si="1"/>
        <v>0</v>
      </c>
      <c r="AC37" s="41">
        <f>'t1'!M37</f>
        <v>0</v>
      </c>
    </row>
    <row r="38" spans="1:29" ht="13.5" customHeight="1">
      <c r="A38" s="142" t="str">
        <f>'t1'!A38</f>
        <v>APPUNTATO SCELTO CON 5 ANNI NEL GRADO</v>
      </c>
      <c r="B38" s="214" t="str">
        <f>'t1'!B38</f>
        <v>013968</v>
      </c>
      <c r="C38" s="254"/>
      <c r="D38" s="255"/>
      <c r="E38" s="256"/>
      <c r="F38" s="255"/>
      <c r="G38" s="254"/>
      <c r="H38" s="255"/>
      <c r="I38" s="254"/>
      <c r="J38" s="255"/>
      <c r="K38" s="254"/>
      <c r="L38" s="255"/>
      <c r="M38" s="254"/>
      <c r="N38" s="255"/>
      <c r="O38" s="256"/>
      <c r="P38" s="257"/>
      <c r="Q38" s="254"/>
      <c r="R38" s="255"/>
      <c r="S38" s="254"/>
      <c r="T38" s="255"/>
      <c r="U38" s="254"/>
      <c r="V38" s="255"/>
      <c r="W38" s="258"/>
      <c r="X38" s="255"/>
      <c r="Y38" s="258"/>
      <c r="Z38" s="255"/>
      <c r="AA38" s="453">
        <f t="shared" si="0"/>
        <v>0</v>
      </c>
      <c r="AB38" s="454">
        <f t="shared" si="1"/>
        <v>0</v>
      </c>
      <c r="AC38" s="41">
        <f>'t1'!M38</f>
        <v>0</v>
      </c>
    </row>
    <row r="39" spans="1:29" ht="13.5" customHeight="1">
      <c r="A39" s="142" t="str">
        <f>'t1'!A39</f>
        <v>APPUNTATO SCELTO</v>
      </c>
      <c r="B39" s="214" t="str">
        <f>'t1'!B39</f>
        <v>013231</v>
      </c>
      <c r="C39" s="254"/>
      <c r="D39" s="255"/>
      <c r="E39" s="256"/>
      <c r="F39" s="255"/>
      <c r="G39" s="254"/>
      <c r="H39" s="255"/>
      <c r="I39" s="254"/>
      <c r="J39" s="255"/>
      <c r="K39" s="254"/>
      <c r="L39" s="255"/>
      <c r="M39" s="254"/>
      <c r="N39" s="255"/>
      <c r="O39" s="256"/>
      <c r="P39" s="257"/>
      <c r="Q39" s="254"/>
      <c r="R39" s="255"/>
      <c r="S39" s="254"/>
      <c r="T39" s="255"/>
      <c r="U39" s="254"/>
      <c r="V39" s="255"/>
      <c r="W39" s="258"/>
      <c r="X39" s="255"/>
      <c r="Y39" s="258"/>
      <c r="Z39" s="255"/>
      <c r="AA39" s="453">
        <f t="shared" si="0"/>
        <v>0</v>
      </c>
      <c r="AB39" s="454">
        <f t="shared" si="1"/>
        <v>0</v>
      </c>
      <c r="AC39" s="41">
        <f>'t1'!M39</f>
        <v>0</v>
      </c>
    </row>
    <row r="40" spans="1:29" ht="13.5" customHeight="1">
      <c r="A40" s="142" t="str">
        <f>'t1'!A40</f>
        <v>APPUNTATO</v>
      </c>
      <c r="B40" s="214" t="str">
        <f>'t1'!B40</f>
        <v>013210</v>
      </c>
      <c r="C40" s="254"/>
      <c r="D40" s="255"/>
      <c r="E40" s="256"/>
      <c r="F40" s="255"/>
      <c r="G40" s="254"/>
      <c r="H40" s="255"/>
      <c r="I40" s="254"/>
      <c r="J40" s="255"/>
      <c r="K40" s="254"/>
      <c r="L40" s="255"/>
      <c r="M40" s="254"/>
      <c r="N40" s="255"/>
      <c r="O40" s="256"/>
      <c r="P40" s="257"/>
      <c r="Q40" s="254"/>
      <c r="R40" s="255"/>
      <c r="S40" s="254"/>
      <c r="T40" s="255"/>
      <c r="U40" s="254"/>
      <c r="V40" s="255"/>
      <c r="W40" s="258"/>
      <c r="X40" s="255"/>
      <c r="Y40" s="258"/>
      <c r="Z40" s="255"/>
      <c r="AA40" s="453">
        <f t="shared" si="0"/>
        <v>0</v>
      </c>
      <c r="AB40" s="454">
        <f t="shared" si="1"/>
        <v>0</v>
      </c>
      <c r="AC40" s="41">
        <f>'t1'!M40</f>
        <v>0</v>
      </c>
    </row>
    <row r="41" spans="1:29" ht="13.5" customHeight="1">
      <c r="A41" s="142" t="str">
        <f>'t1'!A41</f>
        <v>FINANZIERE SCELTO</v>
      </c>
      <c r="B41" s="214" t="str">
        <f>'t1'!B41</f>
        <v>013236</v>
      </c>
      <c r="C41" s="254"/>
      <c r="D41" s="255"/>
      <c r="E41" s="256"/>
      <c r="F41" s="255"/>
      <c r="G41" s="254"/>
      <c r="H41" s="255"/>
      <c r="I41" s="254"/>
      <c r="J41" s="255"/>
      <c r="K41" s="254"/>
      <c r="L41" s="255"/>
      <c r="M41" s="254"/>
      <c r="N41" s="255"/>
      <c r="O41" s="256"/>
      <c r="P41" s="257"/>
      <c r="Q41" s="254"/>
      <c r="R41" s="255"/>
      <c r="S41" s="254"/>
      <c r="T41" s="255"/>
      <c r="U41" s="254"/>
      <c r="V41" s="255"/>
      <c r="W41" s="258"/>
      <c r="X41" s="255"/>
      <c r="Y41" s="258"/>
      <c r="Z41" s="255"/>
      <c r="AA41" s="453">
        <f t="shared" si="0"/>
        <v>0</v>
      </c>
      <c r="AB41" s="454">
        <f t="shared" si="1"/>
        <v>0</v>
      </c>
      <c r="AC41" s="41">
        <f>'t1'!M41</f>
        <v>0</v>
      </c>
    </row>
    <row r="42" spans="1:29" ht="13.5" customHeight="1">
      <c r="A42" s="142" t="str">
        <f>'t1'!A42</f>
        <v>FINANZIERE</v>
      </c>
      <c r="B42" s="214" t="str">
        <f>'t1'!B42</f>
        <v>013234</v>
      </c>
      <c r="C42" s="254"/>
      <c r="D42" s="255"/>
      <c r="E42" s="256"/>
      <c r="F42" s="255"/>
      <c r="G42" s="254"/>
      <c r="H42" s="255"/>
      <c r="I42" s="254"/>
      <c r="J42" s="255"/>
      <c r="K42" s="254"/>
      <c r="L42" s="255"/>
      <c r="M42" s="254"/>
      <c r="N42" s="255"/>
      <c r="O42" s="256"/>
      <c r="P42" s="257"/>
      <c r="Q42" s="254"/>
      <c r="R42" s="255"/>
      <c r="S42" s="254"/>
      <c r="T42" s="255"/>
      <c r="U42" s="254"/>
      <c r="V42" s="255"/>
      <c r="W42" s="258"/>
      <c r="X42" s="255"/>
      <c r="Y42" s="258"/>
      <c r="Z42" s="255"/>
      <c r="AA42" s="453">
        <f t="shared" si="0"/>
        <v>0</v>
      </c>
      <c r="AB42" s="454">
        <f t="shared" si="1"/>
        <v>0</v>
      </c>
      <c r="AC42" s="41">
        <f>'t1'!M42</f>
        <v>0</v>
      </c>
    </row>
    <row r="43" spans="1:29" ht="13.5" customHeight="1" thickBot="1">
      <c r="A43" s="142" t="str">
        <f>'t1'!A43</f>
        <v>ALLIEVI</v>
      </c>
      <c r="B43" s="214" t="str">
        <f>'t1'!B43</f>
        <v>000180</v>
      </c>
      <c r="C43" s="254"/>
      <c r="D43" s="255"/>
      <c r="E43" s="256"/>
      <c r="F43" s="255"/>
      <c r="G43" s="254"/>
      <c r="H43" s="255"/>
      <c r="I43" s="254"/>
      <c r="J43" s="255"/>
      <c r="K43" s="254"/>
      <c r="L43" s="255"/>
      <c r="M43" s="254"/>
      <c r="N43" s="255"/>
      <c r="O43" s="256"/>
      <c r="P43" s="257"/>
      <c r="Q43" s="254"/>
      <c r="R43" s="255"/>
      <c r="S43" s="254"/>
      <c r="T43" s="255"/>
      <c r="U43" s="254"/>
      <c r="V43" s="255"/>
      <c r="W43" s="258"/>
      <c r="X43" s="255"/>
      <c r="Y43" s="258"/>
      <c r="Z43" s="255"/>
      <c r="AA43" s="453">
        <f t="shared" si="0"/>
        <v>0</v>
      </c>
      <c r="AB43" s="454">
        <f t="shared" si="1"/>
        <v>0</v>
      </c>
      <c r="AC43" s="41">
        <f>'t1'!M43</f>
        <v>0</v>
      </c>
    </row>
    <row r="44" spans="1:28" ht="16.5" customHeight="1" thickBot="1" thickTop="1">
      <c r="A44" s="55" t="s">
        <v>58</v>
      </c>
      <c r="B44" s="56"/>
      <c r="C44" s="455">
        <f aca="true" t="shared" si="2" ref="C44:AB44">SUM(C6:C43)</f>
        <v>0</v>
      </c>
      <c r="D44" s="457">
        <f t="shared" si="2"/>
        <v>0</v>
      </c>
      <c r="E44" s="455">
        <f t="shared" si="2"/>
        <v>0</v>
      </c>
      <c r="F44" s="457">
        <f t="shared" si="2"/>
        <v>0</v>
      </c>
      <c r="G44" s="455">
        <f t="shared" si="2"/>
        <v>0</v>
      </c>
      <c r="H44" s="457">
        <f t="shared" si="2"/>
        <v>0</v>
      </c>
      <c r="I44" s="455">
        <f t="shared" si="2"/>
        <v>0</v>
      </c>
      <c r="J44" s="457">
        <f t="shared" si="2"/>
        <v>0</v>
      </c>
      <c r="K44" s="455">
        <f t="shared" si="2"/>
        <v>0</v>
      </c>
      <c r="L44" s="457">
        <f t="shared" si="2"/>
        <v>0</v>
      </c>
      <c r="M44" s="455">
        <f t="shared" si="2"/>
        <v>0</v>
      </c>
      <c r="N44" s="457">
        <f t="shared" si="2"/>
        <v>0</v>
      </c>
      <c r="O44" s="455">
        <f t="shared" si="2"/>
        <v>0</v>
      </c>
      <c r="P44" s="457">
        <f t="shared" si="2"/>
        <v>0</v>
      </c>
      <c r="Q44" s="455">
        <f t="shared" si="2"/>
        <v>0</v>
      </c>
      <c r="R44" s="457">
        <f t="shared" si="2"/>
        <v>0</v>
      </c>
      <c r="S44" s="455">
        <f t="shared" si="2"/>
        <v>0</v>
      </c>
      <c r="T44" s="457">
        <f t="shared" si="2"/>
        <v>0</v>
      </c>
      <c r="U44" s="455">
        <f t="shared" si="2"/>
        <v>0</v>
      </c>
      <c r="V44" s="457">
        <f t="shared" si="2"/>
        <v>0</v>
      </c>
      <c r="W44" s="455">
        <f t="shared" si="2"/>
        <v>0</v>
      </c>
      <c r="X44" s="457">
        <f t="shared" si="2"/>
        <v>0</v>
      </c>
      <c r="Y44" s="455">
        <f t="shared" si="2"/>
        <v>0</v>
      </c>
      <c r="Z44" s="457">
        <f t="shared" si="2"/>
        <v>0</v>
      </c>
      <c r="AA44" s="455">
        <f t="shared" si="2"/>
        <v>0</v>
      </c>
      <c r="AB44" s="456">
        <f t="shared" si="2"/>
        <v>0</v>
      </c>
    </row>
    <row r="45" spans="1:28" ht="8.25" customHeight="1">
      <c r="A45" s="145"/>
      <c r="B45" s="146"/>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row>
    <row r="46" spans="1:13" ht="9.75">
      <c r="A46" s="21"/>
      <c r="B46" s="7"/>
      <c r="C46" s="5"/>
      <c r="D46" s="5"/>
      <c r="E46" s="5"/>
      <c r="F46" s="5"/>
      <c r="G46" s="5"/>
      <c r="H46" s="5"/>
      <c r="I46" s="5"/>
      <c r="J46" s="5"/>
      <c r="K46" s="5"/>
      <c r="L46" s="5"/>
      <c r="M46" s="77"/>
    </row>
    <row r="47" spans="1:2" s="5" customFormat="1" ht="9.75">
      <c r="A47" s="21"/>
      <c r="B47" s="7"/>
    </row>
  </sheetData>
  <sheetProtection password="EA98" sheet="1" formatColumns="0" selectLockedCells="1"/>
  <mergeCells count="14">
    <mergeCell ref="A1:Y1"/>
    <mergeCell ref="S2:AB2"/>
    <mergeCell ref="M4:N4"/>
    <mergeCell ref="C4:D4"/>
    <mergeCell ref="G4:H4"/>
    <mergeCell ref="I4:J4"/>
    <mergeCell ref="K4:L4"/>
    <mergeCell ref="O4:P4"/>
    <mergeCell ref="Q4:R4"/>
    <mergeCell ref="S4:T4"/>
    <mergeCell ref="AA4:AB4"/>
    <mergeCell ref="U4:V4"/>
    <mergeCell ref="Y4:Z4"/>
    <mergeCell ref="W4:X4"/>
  </mergeCells>
  <conditionalFormatting sqref="A6:AB43">
    <cfRule type="expression" priority="1" dxfId="5" stopIfTrue="1">
      <formula>$AC6&gt;0</formula>
    </cfRule>
  </conditionalFormatting>
  <printOptions horizontalCentered="1" verticalCentered="1"/>
  <pageMargins left="0" right="0" top="0.1968503937007874" bottom="0.15748031496062992" header="0.2362204724409449" footer="0.1968503937007874"/>
  <pageSetup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sheetPr codeName="Foglio16"/>
  <dimension ref="A1:T46"/>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7.83203125" style="31" customWidth="1"/>
    <col min="2" max="2" width="10.83203125" style="31" customWidth="1"/>
    <col min="3" max="16" width="13.66015625" style="31" customWidth="1"/>
    <col min="17" max="17" width="0" style="31" hidden="1" customWidth="1"/>
    <col min="18" max="16384" width="10.66015625" style="31" customWidth="1"/>
  </cols>
  <sheetData>
    <row r="1" spans="1:17" s="5" customFormat="1" ht="43.5" customHeight="1">
      <c r="A1" s="972" t="str">
        <f>'t1'!A1</f>
        <v>GUARDIA di FINANZA - anno 2021</v>
      </c>
      <c r="B1" s="972"/>
      <c r="C1" s="972"/>
      <c r="D1" s="972"/>
      <c r="E1" s="972"/>
      <c r="F1" s="972"/>
      <c r="G1" s="972"/>
      <c r="H1" s="972"/>
      <c r="I1" s="972"/>
      <c r="J1" s="972"/>
      <c r="K1" s="972"/>
      <c r="L1" s="972"/>
      <c r="M1" s="972"/>
      <c r="N1" s="972"/>
      <c r="O1" s="3"/>
      <c r="P1" s="310"/>
      <c r="Q1"/>
    </row>
    <row r="2" spans="1:17" s="5" customFormat="1" ht="5.25" customHeight="1">
      <c r="A2" s="346"/>
      <c r="B2" s="346"/>
      <c r="C2" s="346"/>
      <c r="D2" s="346"/>
      <c r="E2" s="346"/>
      <c r="F2" s="346"/>
      <c r="G2" s="346"/>
      <c r="H2" s="346"/>
      <c r="I2" s="346"/>
      <c r="J2" s="346"/>
      <c r="K2" s="346"/>
      <c r="L2" s="346"/>
      <c r="M2" s="346"/>
      <c r="N2" s="346"/>
      <c r="O2" s="3"/>
      <c r="P2" s="310"/>
      <c r="Q2"/>
    </row>
    <row r="3" spans="13:16" ht="30" customHeight="1" thickBot="1">
      <c r="M3" s="973"/>
      <c r="N3" s="973"/>
      <c r="O3" s="973"/>
      <c r="P3" s="973"/>
    </row>
    <row r="4" spans="1:16" ht="24.75" customHeight="1">
      <c r="A4" s="276" t="s">
        <v>122</v>
      </c>
      <c r="B4" s="260" t="s">
        <v>55</v>
      </c>
      <c r="C4" s="32" t="s">
        <v>62</v>
      </c>
      <c r="D4" s="33"/>
      <c r="E4" s="32" t="s">
        <v>63</v>
      </c>
      <c r="F4" s="33"/>
      <c r="G4" s="1007" t="s">
        <v>50</v>
      </c>
      <c r="H4" s="1008"/>
      <c r="I4" s="1007" t="s">
        <v>64</v>
      </c>
      <c r="J4" s="1008"/>
      <c r="K4" s="1007" t="s">
        <v>51</v>
      </c>
      <c r="L4" s="1008"/>
      <c r="M4" s="1007" t="s">
        <v>52</v>
      </c>
      <c r="N4" s="1008"/>
      <c r="O4" s="519" t="s">
        <v>58</v>
      </c>
      <c r="P4" s="520"/>
    </row>
    <row r="5" spans="1:16" ht="14.25" customHeight="1" thickBot="1">
      <c r="A5" s="765" t="s">
        <v>538</v>
      </c>
      <c r="B5" s="34"/>
      <c r="C5" s="35" t="s">
        <v>56</v>
      </c>
      <c r="D5" s="36" t="s">
        <v>57</v>
      </c>
      <c r="E5" s="35" t="s">
        <v>56</v>
      </c>
      <c r="F5" s="36" t="s">
        <v>57</v>
      </c>
      <c r="G5" s="35" t="s">
        <v>56</v>
      </c>
      <c r="H5" s="37" t="s">
        <v>57</v>
      </c>
      <c r="I5" s="35" t="s">
        <v>56</v>
      </c>
      <c r="J5" s="37" t="s">
        <v>57</v>
      </c>
      <c r="K5" s="35" t="s">
        <v>56</v>
      </c>
      <c r="L5" s="38" t="s">
        <v>57</v>
      </c>
      <c r="M5" s="35" t="s">
        <v>56</v>
      </c>
      <c r="N5" s="38" t="s">
        <v>57</v>
      </c>
      <c r="O5" s="522" t="s">
        <v>56</v>
      </c>
      <c r="P5" s="523" t="s">
        <v>57</v>
      </c>
    </row>
    <row r="6" spans="1:17" ht="13.5" customHeight="1" thickTop="1">
      <c r="A6" s="20" t="str">
        <f>'t1'!A6</f>
        <v>COMANDANTE GENERALE</v>
      </c>
      <c r="B6" s="221" t="str">
        <f>'t1'!B6</f>
        <v>0D0219</v>
      </c>
      <c r="C6" s="328"/>
      <c r="D6" s="329"/>
      <c r="E6" s="328"/>
      <c r="F6" s="329"/>
      <c r="G6" s="328"/>
      <c r="H6" s="330"/>
      <c r="I6" s="515"/>
      <c r="J6" s="330"/>
      <c r="K6" s="515"/>
      <c r="L6" s="330"/>
      <c r="M6" s="331"/>
      <c r="N6" s="332"/>
      <c r="O6" s="521">
        <f>SUM(C6,E6,G6,I6,K6,M6)</f>
        <v>0</v>
      </c>
      <c r="P6" s="524">
        <f>SUM(D6,F6,H6,J6,L6,N6)</f>
        <v>0</v>
      </c>
      <c r="Q6" s="31">
        <f>'t1'!M6</f>
        <v>0</v>
      </c>
    </row>
    <row r="7" spans="1:17" ht="13.5" customHeight="1">
      <c r="A7" s="142" t="str">
        <f>'t1'!A7</f>
        <v>GENERALE CORPO DI ARMATA</v>
      </c>
      <c r="B7" s="214" t="str">
        <f>'t1'!B7</f>
        <v>0D0554</v>
      </c>
      <c r="C7" s="333"/>
      <c r="D7" s="334"/>
      <c r="E7" s="333"/>
      <c r="F7" s="334"/>
      <c r="G7" s="333"/>
      <c r="H7" s="335"/>
      <c r="I7" s="516"/>
      <c r="J7" s="335"/>
      <c r="K7" s="516"/>
      <c r="L7" s="335"/>
      <c r="M7" s="336"/>
      <c r="N7" s="337"/>
      <c r="O7" s="458">
        <f aca="true" t="shared" si="0" ref="O7:O43">SUM(C7,E7,G7,I7,K7,M7)</f>
        <v>0</v>
      </c>
      <c r="P7" s="459">
        <f aca="true" t="shared" si="1" ref="P7:P43">SUM(D7,F7,H7,J7,L7,N7)</f>
        <v>0</v>
      </c>
      <c r="Q7" s="31">
        <f>'t1'!M7</f>
        <v>0</v>
      </c>
    </row>
    <row r="8" spans="1:17" ht="13.5" customHeight="1">
      <c r="A8" s="142" t="str">
        <f>'t1'!A8</f>
        <v>GENERALE DI DIVISIONE</v>
      </c>
      <c r="B8" s="214" t="str">
        <f>'t1'!B8</f>
        <v>0D0221</v>
      </c>
      <c r="C8" s="333"/>
      <c r="D8" s="334"/>
      <c r="E8" s="333"/>
      <c r="F8" s="334"/>
      <c r="G8" s="333"/>
      <c r="H8" s="335"/>
      <c r="I8" s="516"/>
      <c r="J8" s="335"/>
      <c r="K8" s="516"/>
      <c r="L8" s="335"/>
      <c r="M8" s="336"/>
      <c r="N8" s="337"/>
      <c r="O8" s="458">
        <f t="shared" si="0"/>
        <v>0</v>
      </c>
      <c r="P8" s="459">
        <f t="shared" si="1"/>
        <v>0</v>
      </c>
      <c r="Q8" s="31">
        <f>'t1'!M8</f>
        <v>0</v>
      </c>
    </row>
    <row r="9" spans="1:17" ht="13.5" customHeight="1">
      <c r="A9" s="142" t="str">
        <f>'t1'!A9</f>
        <v>GENERALE DI BRIGATA</v>
      </c>
      <c r="B9" s="214" t="str">
        <f>'t1'!B9</f>
        <v>0D0220</v>
      </c>
      <c r="C9" s="333"/>
      <c r="D9" s="334"/>
      <c r="E9" s="333"/>
      <c r="F9" s="334"/>
      <c r="G9" s="333"/>
      <c r="H9" s="335"/>
      <c r="I9" s="516"/>
      <c r="J9" s="335"/>
      <c r="K9" s="516"/>
      <c r="L9" s="335"/>
      <c r="M9" s="336"/>
      <c r="N9" s="337"/>
      <c r="O9" s="458">
        <f t="shared" si="0"/>
        <v>0</v>
      </c>
      <c r="P9" s="459">
        <f t="shared" si="1"/>
        <v>0</v>
      </c>
      <c r="Q9" s="31">
        <f>'t1'!M9</f>
        <v>0</v>
      </c>
    </row>
    <row r="10" spans="1:17" ht="13.5" customHeight="1">
      <c r="A10" s="142" t="str">
        <f>'t1'!A10</f>
        <v>COLONNELLO + 23 ANNI</v>
      </c>
      <c r="B10" s="214" t="str">
        <f>'t1'!B10</f>
        <v>0D0524</v>
      </c>
      <c r="C10" s="333"/>
      <c r="D10" s="334"/>
      <c r="E10" s="333"/>
      <c r="F10" s="334"/>
      <c r="G10" s="333"/>
      <c r="H10" s="335"/>
      <c r="I10" s="516"/>
      <c r="J10" s="335"/>
      <c r="K10" s="516"/>
      <c r="L10" s="335"/>
      <c r="M10" s="336"/>
      <c r="N10" s="337"/>
      <c r="O10" s="458">
        <f t="shared" si="0"/>
        <v>0</v>
      </c>
      <c r="P10" s="459">
        <f t="shared" si="1"/>
        <v>0</v>
      </c>
      <c r="Q10" s="31">
        <f>'t1'!M10</f>
        <v>0</v>
      </c>
    </row>
    <row r="11" spans="1:17" ht="13.5" customHeight="1">
      <c r="A11" s="142" t="str">
        <f>'t1'!A11</f>
        <v>COLONNELLO</v>
      </c>
      <c r="B11" s="214" t="str">
        <f>'t1'!B11</f>
        <v>0D0217</v>
      </c>
      <c r="C11" s="333"/>
      <c r="D11" s="334"/>
      <c r="E11" s="333"/>
      <c r="F11" s="334"/>
      <c r="G11" s="333"/>
      <c r="H11" s="335"/>
      <c r="I11" s="516"/>
      <c r="J11" s="335"/>
      <c r="K11" s="516"/>
      <c r="L11" s="335"/>
      <c r="M11" s="336"/>
      <c r="N11" s="337"/>
      <c r="O11" s="458">
        <f t="shared" si="0"/>
        <v>0</v>
      </c>
      <c r="P11" s="459">
        <f t="shared" si="1"/>
        <v>0</v>
      </c>
      <c r="Q11" s="31">
        <f>'t1'!M11</f>
        <v>0</v>
      </c>
    </row>
    <row r="12" spans="1:17" ht="13.5" customHeight="1">
      <c r="A12" s="142" t="str">
        <f>'t1'!A12</f>
        <v>TENENTE COLONNELLO + 23 ANNI</v>
      </c>
      <c r="B12" s="214" t="str">
        <f>'t1'!B12</f>
        <v>0D0525</v>
      </c>
      <c r="C12" s="333"/>
      <c r="D12" s="334"/>
      <c r="E12" s="333"/>
      <c r="F12" s="334"/>
      <c r="G12" s="333"/>
      <c r="H12" s="335"/>
      <c r="I12" s="516"/>
      <c r="J12" s="335"/>
      <c r="K12" s="516"/>
      <c r="L12" s="335"/>
      <c r="M12" s="336"/>
      <c r="N12" s="337"/>
      <c r="O12" s="458">
        <f t="shared" si="0"/>
        <v>0</v>
      </c>
      <c r="P12" s="459">
        <f t="shared" si="1"/>
        <v>0</v>
      </c>
      <c r="Q12" s="31">
        <f>'t1'!M12</f>
        <v>0</v>
      </c>
    </row>
    <row r="13" spans="1:17" ht="13.5" customHeight="1">
      <c r="A13" s="142" t="str">
        <f>'t1'!A13</f>
        <v>TENENTE COLONNELLO + 18 ANNI</v>
      </c>
      <c r="B13" s="214" t="str">
        <f>'t1'!B13</f>
        <v>0D0935</v>
      </c>
      <c r="C13" s="333"/>
      <c r="D13" s="334"/>
      <c r="E13" s="333"/>
      <c r="F13" s="334"/>
      <c r="G13" s="333"/>
      <c r="H13" s="335"/>
      <c r="I13" s="516"/>
      <c r="J13" s="335"/>
      <c r="K13" s="516"/>
      <c r="L13" s="335"/>
      <c r="M13" s="336"/>
      <c r="N13" s="337"/>
      <c r="O13" s="458">
        <f t="shared" si="0"/>
        <v>0</v>
      </c>
      <c r="P13" s="459">
        <f t="shared" si="1"/>
        <v>0</v>
      </c>
      <c r="Q13" s="31">
        <f>'t1'!M13</f>
        <v>0</v>
      </c>
    </row>
    <row r="14" spans="1:17" ht="13.5" customHeight="1">
      <c r="A14" s="142" t="str">
        <f>'t1'!A14</f>
        <v>TENENTE COLONNELLO + 13 ANNI</v>
      </c>
      <c r="B14" s="214" t="str">
        <f>'t1'!B14</f>
        <v>0D0526</v>
      </c>
      <c r="C14" s="333"/>
      <c r="D14" s="334"/>
      <c r="E14" s="333"/>
      <c r="F14" s="334"/>
      <c r="G14" s="333"/>
      <c r="H14" s="335"/>
      <c r="I14" s="516"/>
      <c r="J14" s="335"/>
      <c r="K14" s="516"/>
      <c r="L14" s="335"/>
      <c r="M14" s="336"/>
      <c r="N14" s="337"/>
      <c r="O14" s="458">
        <f t="shared" si="0"/>
        <v>0</v>
      </c>
      <c r="P14" s="459">
        <f t="shared" si="1"/>
        <v>0</v>
      </c>
      <c r="Q14" s="31">
        <f>'t1'!M14</f>
        <v>0</v>
      </c>
    </row>
    <row r="15" spans="1:17" ht="13.5" customHeight="1">
      <c r="A15" s="142" t="str">
        <f>'t1'!A15</f>
        <v>MAGGIORE + 23 ANNI</v>
      </c>
      <c r="B15" s="214" t="str">
        <f>'t1'!B15</f>
        <v>0D0527</v>
      </c>
      <c r="C15" s="333"/>
      <c r="D15" s="334"/>
      <c r="E15" s="333"/>
      <c r="F15" s="334"/>
      <c r="G15" s="333"/>
      <c r="H15" s="335"/>
      <c r="I15" s="516"/>
      <c r="J15" s="335"/>
      <c r="K15" s="516"/>
      <c r="L15" s="335"/>
      <c r="M15" s="336"/>
      <c r="N15" s="337"/>
      <c r="O15" s="458">
        <f t="shared" si="0"/>
        <v>0</v>
      </c>
      <c r="P15" s="459">
        <f t="shared" si="1"/>
        <v>0</v>
      </c>
      <c r="Q15" s="31">
        <f>'t1'!M15</f>
        <v>0</v>
      </c>
    </row>
    <row r="16" spans="1:17" ht="13.5" customHeight="1">
      <c r="A16" s="142" t="str">
        <f>'t1'!A16</f>
        <v>MAGGIORE + 13 ANNI</v>
      </c>
      <c r="B16" s="214" t="str">
        <f>'t1'!B16</f>
        <v>0D0528</v>
      </c>
      <c r="C16" s="333"/>
      <c r="D16" s="334"/>
      <c r="E16" s="333"/>
      <c r="F16" s="334"/>
      <c r="G16" s="333"/>
      <c r="H16" s="335"/>
      <c r="I16" s="516"/>
      <c r="J16" s="335"/>
      <c r="K16" s="516"/>
      <c r="L16" s="335"/>
      <c r="M16" s="336"/>
      <c r="N16" s="337"/>
      <c r="O16" s="458">
        <f t="shared" si="0"/>
        <v>0</v>
      </c>
      <c r="P16" s="459">
        <f t="shared" si="1"/>
        <v>0</v>
      </c>
      <c r="Q16" s="31">
        <f>'t1'!M16</f>
        <v>0</v>
      </c>
    </row>
    <row r="17" spans="1:17" ht="13.5" customHeight="1">
      <c r="A17" s="142" t="str">
        <f>'t1'!A17</f>
        <v>TENENTE COLONNELLO</v>
      </c>
      <c r="B17" s="214" t="str">
        <f>'t1'!B17</f>
        <v>019312</v>
      </c>
      <c r="C17" s="333"/>
      <c r="D17" s="334"/>
      <c r="E17" s="333"/>
      <c r="F17" s="334"/>
      <c r="G17" s="333"/>
      <c r="H17" s="335"/>
      <c r="I17" s="516"/>
      <c r="J17" s="335"/>
      <c r="K17" s="516"/>
      <c r="L17" s="335"/>
      <c r="M17" s="336"/>
      <c r="N17" s="337"/>
      <c r="O17" s="458">
        <f t="shared" si="0"/>
        <v>0</v>
      </c>
      <c r="P17" s="459">
        <f t="shared" si="1"/>
        <v>0</v>
      </c>
      <c r="Q17" s="31">
        <f>'t1'!M17</f>
        <v>0</v>
      </c>
    </row>
    <row r="18" spans="1:17" ht="13.5" customHeight="1">
      <c r="A18" s="142" t="str">
        <f>'t1'!A18</f>
        <v>MAGGIORE CON 3 ANNI NEL GRADO</v>
      </c>
      <c r="B18" s="214" t="str">
        <f>'t1'!B18</f>
        <v>0D0936</v>
      </c>
      <c r="C18" s="333"/>
      <c r="D18" s="334"/>
      <c r="E18" s="333"/>
      <c r="F18" s="334"/>
      <c r="G18" s="333"/>
      <c r="H18" s="335"/>
      <c r="I18" s="516"/>
      <c r="J18" s="335"/>
      <c r="K18" s="516"/>
      <c r="L18" s="335"/>
      <c r="M18" s="336"/>
      <c r="N18" s="337"/>
      <c r="O18" s="458">
        <f t="shared" si="0"/>
        <v>0</v>
      </c>
      <c r="P18" s="459">
        <f t="shared" si="1"/>
        <v>0</v>
      </c>
      <c r="Q18" s="31">
        <f>'t1'!M18</f>
        <v>0</v>
      </c>
    </row>
    <row r="19" spans="1:17" ht="13.5" customHeight="1">
      <c r="A19" s="142" t="str">
        <f>'t1'!A19</f>
        <v>MAGGIORE</v>
      </c>
      <c r="B19" s="214" t="str">
        <f>'t1'!B19</f>
        <v>019222</v>
      </c>
      <c r="C19" s="333"/>
      <c r="D19" s="334"/>
      <c r="E19" s="333"/>
      <c r="F19" s="334"/>
      <c r="G19" s="333"/>
      <c r="H19" s="335"/>
      <c r="I19" s="516"/>
      <c r="J19" s="335"/>
      <c r="K19" s="516"/>
      <c r="L19" s="335"/>
      <c r="M19" s="336"/>
      <c r="N19" s="337"/>
      <c r="O19" s="458">
        <f t="shared" si="0"/>
        <v>0</v>
      </c>
      <c r="P19" s="459">
        <f t="shared" si="1"/>
        <v>0</v>
      </c>
      <c r="Q19" s="31">
        <f>'t1'!M19</f>
        <v>0</v>
      </c>
    </row>
    <row r="20" spans="1:17" ht="13.5" customHeight="1">
      <c r="A20" s="142" t="str">
        <f>'t1'!A20</f>
        <v>CAPITANO + 10 ANNI</v>
      </c>
      <c r="B20" s="214" t="str">
        <f>'t1'!B20</f>
        <v>018937</v>
      </c>
      <c r="C20" s="333"/>
      <c r="D20" s="334"/>
      <c r="E20" s="333"/>
      <c r="F20" s="334"/>
      <c r="G20" s="333"/>
      <c r="H20" s="335"/>
      <c r="I20" s="516"/>
      <c r="J20" s="335"/>
      <c r="K20" s="516"/>
      <c r="L20" s="335"/>
      <c r="M20" s="336"/>
      <c r="N20" s="337"/>
      <c r="O20" s="458">
        <f t="shared" si="0"/>
        <v>0</v>
      </c>
      <c r="P20" s="459">
        <f t="shared" si="1"/>
        <v>0</v>
      </c>
      <c r="Q20" s="31">
        <f>'t1'!M20</f>
        <v>0</v>
      </c>
    </row>
    <row r="21" spans="1:17" ht="13.5" customHeight="1">
      <c r="A21" s="142" t="str">
        <f>'t1'!A21</f>
        <v>CAPITANO</v>
      </c>
      <c r="B21" s="214" t="str">
        <f>'t1'!B21</f>
        <v>018213</v>
      </c>
      <c r="C21" s="333"/>
      <c r="D21" s="334"/>
      <c r="E21" s="333"/>
      <c r="F21" s="334"/>
      <c r="G21" s="333"/>
      <c r="H21" s="335"/>
      <c r="I21" s="516"/>
      <c r="J21" s="335"/>
      <c r="K21" s="516"/>
      <c r="L21" s="335"/>
      <c r="M21" s="336"/>
      <c r="N21" s="337"/>
      <c r="O21" s="458">
        <f t="shared" si="0"/>
        <v>0</v>
      </c>
      <c r="P21" s="459">
        <f t="shared" si="1"/>
        <v>0</v>
      </c>
      <c r="Q21" s="31">
        <f>'t1'!M21</f>
        <v>0</v>
      </c>
    </row>
    <row r="22" spans="1:17" ht="13.5" customHeight="1">
      <c r="A22" s="142" t="str">
        <f>'t1'!A22</f>
        <v>TENENTE</v>
      </c>
      <c r="B22" s="214" t="str">
        <f>'t1'!B22</f>
        <v>018226</v>
      </c>
      <c r="C22" s="333"/>
      <c r="D22" s="334"/>
      <c r="E22" s="333"/>
      <c r="F22" s="334"/>
      <c r="G22" s="333"/>
      <c r="H22" s="335"/>
      <c r="I22" s="516"/>
      <c r="J22" s="335"/>
      <c r="K22" s="516"/>
      <c r="L22" s="335"/>
      <c r="M22" s="336"/>
      <c r="N22" s="337"/>
      <c r="O22" s="458">
        <f t="shared" si="0"/>
        <v>0</v>
      </c>
      <c r="P22" s="459">
        <f t="shared" si="1"/>
        <v>0</v>
      </c>
      <c r="Q22" s="31">
        <f>'t1'!M22</f>
        <v>0</v>
      </c>
    </row>
    <row r="23" spans="1:17" ht="13.5" customHeight="1">
      <c r="A23" s="142" t="str">
        <f>'t1'!A23</f>
        <v>SOTTOTENENTE</v>
      </c>
      <c r="B23" s="214" t="str">
        <f>'t1'!B23</f>
        <v>017225</v>
      </c>
      <c r="C23" s="333"/>
      <c r="D23" s="334"/>
      <c r="E23" s="333"/>
      <c r="F23" s="334"/>
      <c r="G23" s="333"/>
      <c r="H23" s="335"/>
      <c r="I23" s="516"/>
      <c r="J23" s="335"/>
      <c r="K23" s="516"/>
      <c r="L23" s="335"/>
      <c r="M23" s="336"/>
      <c r="N23" s="337"/>
      <c r="O23" s="458">
        <f t="shared" si="0"/>
        <v>0</v>
      </c>
      <c r="P23" s="459">
        <f t="shared" si="1"/>
        <v>0</v>
      </c>
      <c r="Q23" s="31">
        <f>'t1'!M23</f>
        <v>0</v>
      </c>
    </row>
    <row r="24" spans="1:17" ht="13.5" customHeight="1">
      <c r="A24" s="142" t="str">
        <f>'t1'!A24</f>
        <v>LUOGOTENENTE CARICHE SPECIALI</v>
      </c>
      <c r="B24" s="214" t="str">
        <f>'t1'!B24</f>
        <v>017964</v>
      </c>
      <c r="C24" s="333"/>
      <c r="D24" s="334"/>
      <c r="E24" s="333"/>
      <c r="F24" s="334"/>
      <c r="G24" s="333"/>
      <c r="H24" s="335"/>
      <c r="I24" s="516"/>
      <c r="J24" s="335"/>
      <c r="K24" s="516"/>
      <c r="L24" s="335"/>
      <c r="M24" s="336"/>
      <c r="N24" s="337"/>
      <c r="O24" s="458">
        <f t="shared" si="0"/>
        <v>0</v>
      </c>
      <c r="P24" s="459">
        <f t="shared" si="1"/>
        <v>0</v>
      </c>
      <c r="Q24" s="31">
        <f>'t1'!M24</f>
        <v>0</v>
      </c>
    </row>
    <row r="25" spans="1:17" ht="13.5" customHeight="1">
      <c r="A25" s="142" t="str">
        <f>'t1'!A25</f>
        <v>LUOGOTENENTE</v>
      </c>
      <c r="B25" s="214" t="str">
        <f>'t1'!B25</f>
        <v>017836</v>
      </c>
      <c r="C25" s="333"/>
      <c r="D25" s="334"/>
      <c r="E25" s="333"/>
      <c r="F25" s="334"/>
      <c r="G25" s="333"/>
      <c r="H25" s="335"/>
      <c r="I25" s="516"/>
      <c r="J25" s="335"/>
      <c r="K25" s="516"/>
      <c r="L25" s="335"/>
      <c r="M25" s="336"/>
      <c r="N25" s="337"/>
      <c r="O25" s="458">
        <f t="shared" si="0"/>
        <v>0</v>
      </c>
      <c r="P25" s="459">
        <f t="shared" si="1"/>
        <v>0</v>
      </c>
      <c r="Q25" s="31">
        <f>'t1'!M25</f>
        <v>0</v>
      </c>
    </row>
    <row r="26" spans="1:17" ht="13.5" customHeight="1">
      <c r="A26" s="142" t="str">
        <f>'t1'!A26</f>
        <v>MARESCIALLO AIUTANTE CON 8 ANNI NEL GRADO</v>
      </c>
      <c r="B26" s="214" t="str">
        <f>'t1'!B26</f>
        <v>017837</v>
      </c>
      <c r="C26" s="333"/>
      <c r="D26" s="334"/>
      <c r="E26" s="333"/>
      <c r="F26" s="334"/>
      <c r="G26" s="333"/>
      <c r="H26" s="335"/>
      <c r="I26" s="516"/>
      <c r="J26" s="335"/>
      <c r="K26" s="516"/>
      <c r="L26" s="335"/>
      <c r="M26" s="336"/>
      <c r="N26" s="337"/>
      <c r="O26" s="458">
        <f t="shared" si="0"/>
        <v>0</v>
      </c>
      <c r="P26" s="459">
        <f t="shared" si="1"/>
        <v>0</v>
      </c>
      <c r="Q26" s="31">
        <f>'t1'!M26</f>
        <v>0</v>
      </c>
    </row>
    <row r="27" spans="1:17" ht="13.5" customHeight="1">
      <c r="A27" s="142" t="str">
        <f>'t1'!A27</f>
        <v>MARESCIALLO AIUTANTE</v>
      </c>
      <c r="B27" s="214" t="str">
        <f>'t1'!B27</f>
        <v>017237</v>
      </c>
      <c r="C27" s="333"/>
      <c r="D27" s="334"/>
      <c r="E27" s="333"/>
      <c r="F27" s="334"/>
      <c r="G27" s="333"/>
      <c r="H27" s="335"/>
      <c r="I27" s="516"/>
      <c r="J27" s="335"/>
      <c r="K27" s="516"/>
      <c r="L27" s="335"/>
      <c r="M27" s="336"/>
      <c r="N27" s="337"/>
      <c r="O27" s="458">
        <f t="shared" si="0"/>
        <v>0</v>
      </c>
      <c r="P27" s="459">
        <f t="shared" si="1"/>
        <v>0</v>
      </c>
      <c r="Q27" s="31">
        <f>'t1'!M27</f>
        <v>0</v>
      </c>
    </row>
    <row r="28" spans="1:17" ht="13.5" customHeight="1">
      <c r="A28" s="142" t="str">
        <f>'t1'!A28</f>
        <v>MARESCIALLO CAPO CON 10 ANNI</v>
      </c>
      <c r="B28" s="214" t="str">
        <f>'t1'!B28</f>
        <v>016MC0</v>
      </c>
      <c r="C28" s="333"/>
      <c r="D28" s="334"/>
      <c r="E28" s="333"/>
      <c r="F28" s="334"/>
      <c r="G28" s="333"/>
      <c r="H28" s="335"/>
      <c r="I28" s="516"/>
      <c r="J28" s="335"/>
      <c r="K28" s="516"/>
      <c r="L28" s="335"/>
      <c r="M28" s="336"/>
      <c r="N28" s="337"/>
      <c r="O28" s="458">
        <f t="shared" si="0"/>
        <v>0</v>
      </c>
      <c r="P28" s="459">
        <f t="shared" si="1"/>
        <v>0</v>
      </c>
      <c r="Q28" s="31">
        <f>'t1'!M28</f>
        <v>0</v>
      </c>
    </row>
    <row r="29" spans="1:17" ht="13.5" customHeight="1">
      <c r="A29" s="142" t="str">
        <f>'t1'!A29</f>
        <v>MARESCIALLO CAPO</v>
      </c>
      <c r="B29" s="214" t="str">
        <f>'t1'!B29</f>
        <v>016224</v>
      </c>
      <c r="C29" s="333"/>
      <c r="D29" s="334"/>
      <c r="E29" s="333"/>
      <c r="F29" s="334"/>
      <c r="G29" s="333"/>
      <c r="H29" s="335"/>
      <c r="I29" s="516"/>
      <c r="J29" s="335"/>
      <c r="K29" s="516"/>
      <c r="L29" s="335"/>
      <c r="M29" s="336"/>
      <c r="N29" s="337"/>
      <c r="O29" s="458">
        <f t="shared" si="0"/>
        <v>0</v>
      </c>
      <c r="P29" s="459">
        <f t="shared" si="1"/>
        <v>0</v>
      </c>
      <c r="Q29" s="31">
        <f>'t1'!M29</f>
        <v>0</v>
      </c>
    </row>
    <row r="30" spans="1:17" ht="13.5" customHeight="1">
      <c r="A30" s="142" t="str">
        <f>'t1'!A30</f>
        <v>MARESCIALLO ORDINARIO</v>
      </c>
      <c r="B30" s="214" t="str">
        <f>'t1'!B30</f>
        <v>015238</v>
      </c>
      <c r="C30" s="333"/>
      <c r="D30" s="334"/>
      <c r="E30" s="333"/>
      <c r="F30" s="334"/>
      <c r="G30" s="333"/>
      <c r="H30" s="335"/>
      <c r="I30" s="516"/>
      <c r="J30" s="335"/>
      <c r="K30" s="516"/>
      <c r="L30" s="335"/>
      <c r="M30" s="336"/>
      <c r="N30" s="337"/>
      <c r="O30" s="458">
        <f t="shared" si="0"/>
        <v>0</v>
      </c>
      <c r="P30" s="459">
        <f t="shared" si="1"/>
        <v>0</v>
      </c>
      <c r="Q30" s="31">
        <f>'t1'!M30</f>
        <v>0</v>
      </c>
    </row>
    <row r="31" spans="1:17" ht="13.5" customHeight="1">
      <c r="A31" s="142" t="str">
        <f>'t1'!A31</f>
        <v>MARESCIALLO</v>
      </c>
      <c r="B31" s="214" t="str">
        <f>'t1'!B31</f>
        <v>014324</v>
      </c>
      <c r="C31" s="333"/>
      <c r="D31" s="334"/>
      <c r="E31" s="333"/>
      <c r="F31" s="334"/>
      <c r="G31" s="333"/>
      <c r="H31" s="335"/>
      <c r="I31" s="516"/>
      <c r="J31" s="335"/>
      <c r="K31" s="516"/>
      <c r="L31" s="335"/>
      <c r="M31" s="336"/>
      <c r="N31" s="337"/>
      <c r="O31" s="458">
        <f t="shared" si="0"/>
        <v>0</v>
      </c>
      <c r="P31" s="459">
        <f t="shared" si="1"/>
        <v>0</v>
      </c>
      <c r="Q31" s="31">
        <f>'t1'!M31</f>
        <v>0</v>
      </c>
    </row>
    <row r="32" spans="1:17" ht="13.5" customHeight="1">
      <c r="A32" s="142" t="str">
        <f>'t1'!A32</f>
        <v>BRIGADIERE CAPO QUALIFICA SPECIALE</v>
      </c>
      <c r="B32" s="214" t="str">
        <f>'t1'!B32</f>
        <v>015965</v>
      </c>
      <c r="C32" s="333"/>
      <c r="D32" s="334"/>
      <c r="E32" s="333"/>
      <c r="F32" s="334"/>
      <c r="G32" s="333"/>
      <c r="H32" s="335"/>
      <c r="I32" s="516"/>
      <c r="J32" s="335"/>
      <c r="K32" s="516"/>
      <c r="L32" s="335"/>
      <c r="M32" s="336"/>
      <c r="N32" s="337"/>
      <c r="O32" s="458">
        <f t="shared" si="0"/>
        <v>0</v>
      </c>
      <c r="P32" s="459">
        <f t="shared" si="1"/>
        <v>0</v>
      </c>
      <c r="Q32" s="31">
        <f>'t1'!M32</f>
        <v>0</v>
      </c>
    </row>
    <row r="33" spans="1:17" ht="13.5" customHeight="1">
      <c r="A33" s="142" t="str">
        <f>'t1'!A33</f>
        <v>BRIGADIERE CAPO CON 4 ANNI NEL GRADO</v>
      </c>
      <c r="B33" s="214" t="str">
        <f>'t1'!B33</f>
        <v>015966</v>
      </c>
      <c r="C33" s="333"/>
      <c r="D33" s="334"/>
      <c r="E33" s="333"/>
      <c r="F33" s="334"/>
      <c r="G33" s="333"/>
      <c r="H33" s="335"/>
      <c r="I33" s="516"/>
      <c r="J33" s="335"/>
      <c r="K33" s="516"/>
      <c r="L33" s="335"/>
      <c r="M33" s="336"/>
      <c r="N33" s="337"/>
      <c r="O33" s="458">
        <f t="shared" si="0"/>
        <v>0</v>
      </c>
      <c r="P33" s="459">
        <f t="shared" si="1"/>
        <v>0</v>
      </c>
      <c r="Q33" s="31">
        <f>'t1'!M33</f>
        <v>0</v>
      </c>
    </row>
    <row r="34" spans="1:17" ht="13.5" customHeight="1">
      <c r="A34" s="142" t="str">
        <f>'t1'!A34</f>
        <v>BRIGADIERE CAPO</v>
      </c>
      <c r="B34" s="214" t="str">
        <f>'t1'!B34</f>
        <v>015212</v>
      </c>
      <c r="C34" s="333"/>
      <c r="D34" s="334"/>
      <c r="E34" s="333"/>
      <c r="F34" s="334"/>
      <c r="G34" s="333"/>
      <c r="H34" s="335"/>
      <c r="I34" s="516"/>
      <c r="J34" s="335"/>
      <c r="K34" s="516"/>
      <c r="L34" s="335"/>
      <c r="M34" s="336"/>
      <c r="N34" s="337"/>
      <c r="O34" s="458">
        <f t="shared" si="0"/>
        <v>0</v>
      </c>
      <c r="P34" s="459">
        <f t="shared" si="1"/>
        <v>0</v>
      </c>
      <c r="Q34" s="31">
        <f>'t1'!M34</f>
        <v>0</v>
      </c>
    </row>
    <row r="35" spans="1:17" ht="13.5" customHeight="1">
      <c r="A35" s="142" t="str">
        <f>'t1'!A35</f>
        <v>BRIGADIERE</v>
      </c>
      <c r="B35" s="214" t="str">
        <f>'t1'!B35</f>
        <v>014211</v>
      </c>
      <c r="C35" s="333"/>
      <c r="D35" s="334"/>
      <c r="E35" s="333"/>
      <c r="F35" s="334"/>
      <c r="G35" s="333"/>
      <c r="H35" s="335"/>
      <c r="I35" s="516"/>
      <c r="J35" s="335"/>
      <c r="K35" s="516"/>
      <c r="L35" s="335"/>
      <c r="M35" s="336"/>
      <c r="N35" s="337"/>
      <c r="O35" s="458">
        <f t="shared" si="0"/>
        <v>0</v>
      </c>
      <c r="P35" s="459">
        <f t="shared" si="1"/>
        <v>0</v>
      </c>
      <c r="Q35" s="31">
        <f>'t1'!M35</f>
        <v>0</v>
      </c>
    </row>
    <row r="36" spans="1:17" ht="13.5" customHeight="1">
      <c r="A36" s="142" t="str">
        <f>'t1'!A36</f>
        <v>VICE BRIGADIERE</v>
      </c>
      <c r="B36" s="214" t="str">
        <f>'t1'!B36</f>
        <v>014230</v>
      </c>
      <c r="C36" s="333"/>
      <c r="D36" s="334"/>
      <c r="E36" s="333"/>
      <c r="F36" s="334"/>
      <c r="G36" s="333"/>
      <c r="H36" s="335"/>
      <c r="I36" s="516"/>
      <c r="J36" s="335"/>
      <c r="K36" s="516"/>
      <c r="L36" s="335"/>
      <c r="M36" s="336"/>
      <c r="N36" s="337"/>
      <c r="O36" s="458">
        <f t="shared" si="0"/>
        <v>0</v>
      </c>
      <c r="P36" s="459">
        <f t="shared" si="1"/>
        <v>0</v>
      </c>
      <c r="Q36" s="31">
        <f>'t1'!M36</f>
        <v>0</v>
      </c>
    </row>
    <row r="37" spans="1:17" ht="13.5" customHeight="1">
      <c r="A37" s="142" t="str">
        <f>'t1'!A37</f>
        <v>APPUNTATO SCELTO QUALIFICA SPECIALE</v>
      </c>
      <c r="B37" s="214" t="str">
        <f>'t1'!B37</f>
        <v>013967</v>
      </c>
      <c r="C37" s="333"/>
      <c r="D37" s="334"/>
      <c r="E37" s="333"/>
      <c r="F37" s="334"/>
      <c r="G37" s="333"/>
      <c r="H37" s="335"/>
      <c r="I37" s="516"/>
      <c r="J37" s="335"/>
      <c r="K37" s="516"/>
      <c r="L37" s="335"/>
      <c r="M37" s="336"/>
      <c r="N37" s="337"/>
      <c r="O37" s="458">
        <f t="shared" si="0"/>
        <v>0</v>
      </c>
      <c r="P37" s="459">
        <f t="shared" si="1"/>
        <v>0</v>
      </c>
      <c r="Q37" s="31">
        <f>'t1'!M37</f>
        <v>0</v>
      </c>
    </row>
    <row r="38" spans="1:17" ht="13.5" customHeight="1">
      <c r="A38" s="142" t="str">
        <f>'t1'!A38</f>
        <v>APPUNTATO SCELTO CON 5 ANNI NEL GRADO</v>
      </c>
      <c r="B38" s="214" t="str">
        <f>'t1'!B38</f>
        <v>013968</v>
      </c>
      <c r="C38" s="333"/>
      <c r="D38" s="334"/>
      <c r="E38" s="333"/>
      <c r="F38" s="334"/>
      <c r="G38" s="333"/>
      <c r="H38" s="335"/>
      <c r="I38" s="516"/>
      <c r="J38" s="335"/>
      <c r="K38" s="516"/>
      <c r="L38" s="335"/>
      <c r="M38" s="336"/>
      <c r="N38" s="337"/>
      <c r="O38" s="458">
        <f t="shared" si="0"/>
        <v>0</v>
      </c>
      <c r="P38" s="459">
        <f t="shared" si="1"/>
        <v>0</v>
      </c>
      <c r="Q38" s="31">
        <f>'t1'!M38</f>
        <v>0</v>
      </c>
    </row>
    <row r="39" spans="1:17" ht="13.5" customHeight="1">
      <c r="A39" s="142" t="str">
        <f>'t1'!A39</f>
        <v>APPUNTATO SCELTO</v>
      </c>
      <c r="B39" s="214" t="str">
        <f>'t1'!B39</f>
        <v>013231</v>
      </c>
      <c r="C39" s="333"/>
      <c r="D39" s="334"/>
      <c r="E39" s="333"/>
      <c r="F39" s="334"/>
      <c r="G39" s="333"/>
      <c r="H39" s="335"/>
      <c r="I39" s="516"/>
      <c r="J39" s="335"/>
      <c r="K39" s="516"/>
      <c r="L39" s="335"/>
      <c r="M39" s="336"/>
      <c r="N39" s="337"/>
      <c r="O39" s="458">
        <f t="shared" si="0"/>
        <v>0</v>
      </c>
      <c r="P39" s="459">
        <f t="shared" si="1"/>
        <v>0</v>
      </c>
      <c r="Q39" s="31">
        <f>'t1'!M39</f>
        <v>0</v>
      </c>
    </row>
    <row r="40" spans="1:17" ht="13.5" customHeight="1">
      <c r="A40" s="142" t="str">
        <f>'t1'!A40</f>
        <v>APPUNTATO</v>
      </c>
      <c r="B40" s="214" t="str">
        <f>'t1'!B40</f>
        <v>013210</v>
      </c>
      <c r="C40" s="333"/>
      <c r="D40" s="334"/>
      <c r="E40" s="333"/>
      <c r="F40" s="334"/>
      <c r="G40" s="333"/>
      <c r="H40" s="335"/>
      <c r="I40" s="516"/>
      <c r="J40" s="335"/>
      <c r="K40" s="516"/>
      <c r="L40" s="335"/>
      <c r="M40" s="336"/>
      <c r="N40" s="337"/>
      <c r="O40" s="458">
        <f t="shared" si="0"/>
        <v>0</v>
      </c>
      <c r="P40" s="459">
        <f t="shared" si="1"/>
        <v>0</v>
      </c>
      <c r="Q40" s="31">
        <f>'t1'!M40</f>
        <v>0</v>
      </c>
    </row>
    <row r="41" spans="1:17" ht="13.5" customHeight="1">
      <c r="A41" s="142" t="str">
        <f>'t1'!A41</f>
        <v>FINANZIERE SCELTO</v>
      </c>
      <c r="B41" s="214" t="str">
        <f>'t1'!B41</f>
        <v>013236</v>
      </c>
      <c r="C41" s="333"/>
      <c r="D41" s="334"/>
      <c r="E41" s="333"/>
      <c r="F41" s="334"/>
      <c r="G41" s="333"/>
      <c r="H41" s="335"/>
      <c r="I41" s="516"/>
      <c r="J41" s="335"/>
      <c r="K41" s="516"/>
      <c r="L41" s="335"/>
      <c r="M41" s="336"/>
      <c r="N41" s="337"/>
      <c r="O41" s="458">
        <f t="shared" si="0"/>
        <v>0</v>
      </c>
      <c r="P41" s="459">
        <f t="shared" si="1"/>
        <v>0</v>
      </c>
      <c r="Q41" s="31">
        <f>'t1'!M41</f>
        <v>0</v>
      </c>
    </row>
    <row r="42" spans="1:17" ht="13.5" customHeight="1">
      <c r="A42" s="142" t="str">
        <f>'t1'!A42</f>
        <v>FINANZIERE</v>
      </c>
      <c r="B42" s="214" t="str">
        <f>'t1'!B42</f>
        <v>013234</v>
      </c>
      <c r="C42" s="333"/>
      <c r="D42" s="334"/>
      <c r="E42" s="333"/>
      <c r="F42" s="334"/>
      <c r="G42" s="333"/>
      <c r="H42" s="335"/>
      <c r="I42" s="516"/>
      <c r="J42" s="335"/>
      <c r="K42" s="516"/>
      <c r="L42" s="335"/>
      <c r="M42" s="336"/>
      <c r="N42" s="337"/>
      <c r="O42" s="458">
        <f t="shared" si="0"/>
        <v>0</v>
      </c>
      <c r="P42" s="459">
        <f t="shared" si="1"/>
        <v>0</v>
      </c>
      <c r="Q42" s="31">
        <f>'t1'!M42</f>
        <v>0</v>
      </c>
    </row>
    <row r="43" spans="1:17" ht="13.5" customHeight="1" thickBot="1">
      <c r="A43" s="142" t="str">
        <f>'t1'!A43</f>
        <v>ALLIEVI</v>
      </c>
      <c r="B43" s="214" t="str">
        <f>'t1'!B43</f>
        <v>000180</v>
      </c>
      <c r="C43" s="333"/>
      <c r="D43" s="334"/>
      <c r="E43" s="333"/>
      <c r="F43" s="334"/>
      <c r="G43" s="333"/>
      <c r="H43" s="335"/>
      <c r="I43" s="516"/>
      <c r="J43" s="335"/>
      <c r="K43" s="516"/>
      <c r="L43" s="335"/>
      <c r="M43" s="336"/>
      <c r="N43" s="337"/>
      <c r="O43" s="458">
        <f t="shared" si="0"/>
        <v>0</v>
      </c>
      <c r="P43" s="459">
        <f t="shared" si="1"/>
        <v>0</v>
      </c>
      <c r="Q43" s="31">
        <f>'t1'!M43</f>
        <v>0</v>
      </c>
    </row>
    <row r="44" spans="1:16" ht="12" customHeight="1" thickBot="1" thickTop="1">
      <c r="A44" s="39" t="s">
        <v>58</v>
      </c>
      <c r="B44" s="40"/>
      <c r="C44" s="460">
        <f aca="true" t="shared" si="2" ref="C44:P44">SUM(C6:C43)</f>
        <v>0</v>
      </c>
      <c r="D44" s="461">
        <f t="shared" si="2"/>
        <v>0</v>
      </c>
      <c r="E44" s="460">
        <f t="shared" si="2"/>
        <v>0</v>
      </c>
      <c r="F44" s="461">
        <f t="shared" si="2"/>
        <v>0</v>
      </c>
      <c r="G44" s="460">
        <f t="shared" si="2"/>
        <v>0</v>
      </c>
      <c r="H44" s="461">
        <f t="shared" si="2"/>
        <v>0</v>
      </c>
      <c r="I44" s="517">
        <f t="shared" si="2"/>
        <v>0</v>
      </c>
      <c r="J44" s="461">
        <f t="shared" si="2"/>
        <v>0</v>
      </c>
      <c r="K44" s="517">
        <f t="shared" si="2"/>
        <v>0</v>
      </c>
      <c r="L44" s="461">
        <f t="shared" si="2"/>
        <v>0</v>
      </c>
      <c r="M44" s="518">
        <f t="shared" si="2"/>
        <v>0</v>
      </c>
      <c r="N44" s="461">
        <f t="shared" si="2"/>
        <v>0</v>
      </c>
      <c r="O44" s="460">
        <f t="shared" si="2"/>
        <v>0</v>
      </c>
      <c r="P44" s="461">
        <f t="shared" si="2"/>
        <v>0</v>
      </c>
    </row>
    <row r="45" spans="1:20" ht="18" customHeight="1">
      <c r="A45" s="21"/>
      <c r="B45" s="7"/>
      <c r="C45" s="5"/>
      <c r="D45" s="5"/>
      <c r="E45" s="5"/>
      <c r="F45" s="5"/>
      <c r="G45" s="5"/>
      <c r="H45" s="5"/>
      <c r="I45" s="5"/>
      <c r="J45" s="5"/>
      <c r="K45" s="5"/>
      <c r="L45" s="5"/>
      <c r="M45" s="5"/>
      <c r="N45" s="5"/>
      <c r="O45" s="77"/>
      <c r="P45" s="41"/>
      <c r="Q45" s="41"/>
      <c r="R45" s="41"/>
      <c r="S45" s="41"/>
      <c r="T45" s="41"/>
    </row>
    <row r="46" spans="1:2" s="5" customFormat="1" ht="9.75">
      <c r="A46" s="21"/>
      <c r="B46" s="7"/>
    </row>
  </sheetData>
  <sheetProtection password="EA98" sheet="1" formatColumns="0" selectLockedCells="1"/>
  <mergeCells count="6">
    <mergeCell ref="M3:P3"/>
    <mergeCell ref="A1:N1"/>
    <mergeCell ref="G4:H4"/>
    <mergeCell ref="I4:J4"/>
    <mergeCell ref="M4:N4"/>
    <mergeCell ref="K4:L4"/>
  </mergeCells>
  <conditionalFormatting sqref="A6:P43">
    <cfRule type="expression" priority="1" dxfId="5" stopIfTrue="1">
      <formula>$Q6&gt;0</formula>
    </cfRule>
  </conditionalFormatting>
  <printOptions horizontalCentered="1" verticalCentered="1"/>
  <pageMargins left="0" right="0" top="0.1968503937007874" bottom="0.15748031496062992" header="0.1968503937007874" footer="0.1574803149606299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 G. O. P. DIV.  VI</dc:creator>
  <cp:keywords/>
  <dc:description/>
  <cp:lastModifiedBy>ANTONELLI Gianluca</cp:lastModifiedBy>
  <cp:lastPrinted>2012-05-02T17:05:27Z</cp:lastPrinted>
  <dcterms:created xsi:type="dcterms:W3CDTF">1998-10-29T14:18:41Z</dcterms:created>
  <dcterms:modified xsi:type="dcterms:W3CDTF">2022-06-06T08:23:02Z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